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1595" windowHeight="8700" activeTab="1"/>
  </bookViews>
  <sheets>
    <sheet name="BAL (Abrev)" sheetId="8" r:id="rId1"/>
    <sheet name="PYG (Abrev)" sheetId="9" r:id="rId2"/>
    <sheet name="PYG" sheetId="2" r:id="rId3"/>
    <sheet name="BALANCE" sheetId="1" r:id="rId4"/>
  </sheets>
  <externalReferences>
    <externalReference r:id="rId5"/>
  </externalReferences>
  <definedNames>
    <definedName name="_xlnm.Print_Area" localSheetId="3">BALANCE!$A$83:$C$146</definedName>
  </definedNames>
  <calcPr calcId="125725"/>
</workbook>
</file>

<file path=xl/calcChain.xml><?xml version="1.0" encoding="utf-8"?>
<calcChain xmlns="http://schemas.openxmlformats.org/spreadsheetml/2006/main">
  <c r="F42" i="9"/>
  <c r="D139" i="1"/>
  <c r="D97"/>
  <c r="D37"/>
  <c r="C6" i="2"/>
  <c r="D43"/>
  <c r="F16"/>
  <c r="F94" i="9" l="1"/>
  <c r="F93"/>
  <c r="F92"/>
  <c r="F91"/>
  <c r="F85"/>
  <c r="F84"/>
  <c r="F83"/>
  <c r="F77"/>
  <c r="F76"/>
  <c r="F75"/>
  <c r="F74"/>
  <c r="F66"/>
  <c r="F62"/>
  <c r="F61" s="1"/>
  <c r="F60"/>
  <c r="F57"/>
  <c r="F56"/>
  <c r="F55"/>
  <c r="F54"/>
  <c r="F51"/>
  <c r="F46"/>
  <c r="F37"/>
  <c r="F35"/>
  <c r="F34"/>
  <c r="F33"/>
  <c r="F31"/>
  <c r="F30"/>
  <c r="F29"/>
  <c r="F26"/>
  <c r="F25"/>
  <c r="F24"/>
  <c r="F23"/>
  <c r="F22"/>
  <c r="F21"/>
  <c r="F20"/>
  <c r="F18"/>
  <c r="F17"/>
  <c r="F15"/>
  <c r="F14"/>
  <c r="F13"/>
  <c r="D85" i="2"/>
  <c r="F89" i="9" s="1"/>
  <c r="D83" i="2"/>
  <c r="D75"/>
  <c r="D58"/>
  <c r="D54"/>
  <c r="D50"/>
  <c r="D38"/>
  <c r="D6" s="1"/>
  <c r="D34"/>
  <c r="F38" i="9" s="1"/>
  <c r="D28" i="2"/>
  <c r="D24"/>
  <c r="F27" i="9"/>
  <c r="D15" i="2"/>
  <c r="D7"/>
  <c r="C40"/>
  <c r="F145" i="8"/>
  <c r="F146"/>
  <c r="E146"/>
  <c r="E145"/>
  <c r="E25"/>
  <c r="E127"/>
  <c r="E128"/>
  <c r="F128"/>
  <c r="E129"/>
  <c r="F129"/>
  <c r="E130"/>
  <c r="F130"/>
  <c r="E131"/>
  <c r="F131"/>
  <c r="E132"/>
  <c r="F132"/>
  <c r="E133"/>
  <c r="F133"/>
  <c r="E134"/>
  <c r="F134"/>
  <c r="E135"/>
  <c r="E136"/>
  <c r="F136"/>
  <c r="E138"/>
  <c r="F138"/>
  <c r="E139"/>
  <c r="F139"/>
  <c r="E140"/>
  <c r="F140"/>
  <c r="E141"/>
  <c r="F141"/>
  <c r="E142"/>
  <c r="F142"/>
  <c r="E143"/>
  <c r="F143"/>
  <c r="E144"/>
  <c r="F144"/>
  <c r="E148"/>
  <c r="F148"/>
  <c r="F126"/>
  <c r="E108"/>
  <c r="F108"/>
  <c r="E109"/>
  <c r="F109"/>
  <c r="E110"/>
  <c r="F110"/>
  <c r="E111"/>
  <c r="F111"/>
  <c r="E112"/>
  <c r="F112"/>
  <c r="E113"/>
  <c r="E114"/>
  <c r="F114"/>
  <c r="E115"/>
  <c r="F115"/>
  <c r="E116"/>
  <c r="F116"/>
  <c r="E117"/>
  <c r="F117"/>
  <c r="E118"/>
  <c r="F118"/>
  <c r="E119"/>
  <c r="F119"/>
  <c r="E120"/>
  <c r="F120"/>
  <c r="E121"/>
  <c r="F121"/>
  <c r="F107"/>
  <c r="E89"/>
  <c r="F89"/>
  <c r="E90"/>
  <c r="F90"/>
  <c r="E91"/>
  <c r="F91"/>
  <c r="E92"/>
  <c r="F92"/>
  <c r="E93"/>
  <c r="F93"/>
  <c r="E94"/>
  <c r="F94"/>
  <c r="E95"/>
  <c r="E96"/>
  <c r="F96"/>
  <c r="E97"/>
  <c r="F97"/>
  <c r="E99"/>
  <c r="F99"/>
  <c r="E100"/>
  <c r="F100"/>
  <c r="E101"/>
  <c r="F101"/>
  <c r="E102"/>
  <c r="F102"/>
  <c r="E49"/>
  <c r="F49"/>
  <c r="E50"/>
  <c r="F50"/>
  <c r="E51"/>
  <c r="F51"/>
  <c r="E52"/>
  <c r="F52"/>
  <c r="E53"/>
  <c r="F53"/>
  <c r="E54"/>
  <c r="F54"/>
  <c r="E55"/>
  <c r="F55"/>
  <c r="E56"/>
  <c r="F56"/>
  <c r="E57"/>
  <c r="E58"/>
  <c r="F58"/>
  <c r="E59"/>
  <c r="F59"/>
  <c r="E60"/>
  <c r="F60"/>
  <c r="E61"/>
  <c r="F61"/>
  <c r="E62"/>
  <c r="F62"/>
  <c r="E63"/>
  <c r="F63"/>
  <c r="E64"/>
  <c r="F64"/>
  <c r="E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E79"/>
  <c r="F79"/>
  <c r="E80"/>
  <c r="F80"/>
  <c r="F48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D136" i="1"/>
  <c r="F135" i="8" s="1"/>
  <c r="D128" i="1"/>
  <c r="F127" i="8" s="1"/>
  <c r="D114" i="1"/>
  <c r="D106" s="1"/>
  <c r="D108"/>
  <c r="D102"/>
  <c r="F103" i="8" s="1"/>
  <c r="D98" i="1"/>
  <c r="D94"/>
  <c r="F95" i="8" s="1"/>
  <c r="D91" i="1"/>
  <c r="D88"/>
  <c r="D77"/>
  <c r="F78" i="8" s="1"/>
  <c r="D70" i="1"/>
  <c r="D64"/>
  <c r="F65" i="8" s="1"/>
  <c r="D56" i="1"/>
  <c r="F57" i="8" s="1"/>
  <c r="D48" i="1"/>
  <c r="D31"/>
  <c r="D28"/>
  <c r="D24"/>
  <c r="F25" i="8" s="1"/>
  <c r="D17" i="1"/>
  <c r="D9"/>
  <c r="F11" i="8" s="1"/>
  <c r="C139" i="1"/>
  <c r="C87" i="2"/>
  <c r="C39"/>
  <c r="C37" i="1"/>
  <c r="I126" i="8"/>
  <c r="I120"/>
  <c r="F32" i="9" l="1"/>
  <c r="F87"/>
  <c r="F137" i="8"/>
  <c r="F123" s="1"/>
  <c r="F113"/>
  <c r="F105" s="1"/>
  <c r="F26"/>
  <c r="D61" i="2"/>
  <c r="F16" i="9"/>
  <c r="F12"/>
  <c r="F11" s="1"/>
  <c r="F78"/>
  <c r="F19"/>
  <c r="F28"/>
  <c r="F53"/>
  <c r="F64" s="1"/>
  <c r="F45"/>
  <c r="D42" i="2"/>
  <c r="E137" i="8"/>
  <c r="F9"/>
  <c r="F46"/>
  <c r="D7" i="1"/>
  <c r="D45"/>
  <c r="D124"/>
  <c r="E46" i="9"/>
  <c r="E93"/>
  <c r="E94"/>
  <c r="E91"/>
  <c r="E92"/>
  <c r="C75" i="2"/>
  <c r="E62" i="9"/>
  <c r="E63"/>
  <c r="C50" i="2"/>
  <c r="C7"/>
  <c r="E58" i="9"/>
  <c r="E59"/>
  <c r="E60"/>
  <c r="E83"/>
  <c r="E84"/>
  <c r="E85"/>
  <c r="E74"/>
  <c r="E76"/>
  <c r="E77"/>
  <c r="E54"/>
  <c r="E55"/>
  <c r="E56"/>
  <c r="E66"/>
  <c r="E13"/>
  <c r="E14"/>
  <c r="E15"/>
  <c r="E16"/>
  <c r="E17"/>
  <c r="E18"/>
  <c r="E20"/>
  <c r="E21"/>
  <c r="E22"/>
  <c r="E23"/>
  <c r="E24"/>
  <c r="E25"/>
  <c r="E26"/>
  <c r="E27"/>
  <c r="E29"/>
  <c r="E30"/>
  <c r="E31"/>
  <c r="E33"/>
  <c r="E34"/>
  <c r="E35"/>
  <c r="E36"/>
  <c r="E37"/>
  <c r="E39"/>
  <c r="E40"/>
  <c r="C123" i="2"/>
  <c r="C58"/>
  <c r="C54"/>
  <c r="C38"/>
  <c r="E42" i="9" s="1"/>
  <c r="C34" i="2"/>
  <c r="C28"/>
  <c r="C24"/>
  <c r="C15"/>
  <c r="E82" i="9"/>
  <c r="E81"/>
  <c r="E73"/>
  <c r="E72"/>
  <c r="E51"/>
  <c r="E49"/>
  <c r="E48"/>
  <c r="E44"/>
  <c r="E43"/>
  <c r="E126" i="8"/>
  <c r="E48"/>
  <c r="C136" i="1"/>
  <c r="C128"/>
  <c r="C114"/>
  <c r="C108"/>
  <c r="E107" i="8" s="1"/>
  <c r="C102" i="1"/>
  <c r="E103" i="8" s="1"/>
  <c r="C98" i="1"/>
  <c r="C94"/>
  <c r="C91"/>
  <c r="C88"/>
  <c r="C77"/>
  <c r="C70"/>
  <c r="C64"/>
  <c r="C56"/>
  <c r="C48"/>
  <c r="C31"/>
  <c r="C28"/>
  <c r="C24"/>
  <c r="C17"/>
  <c r="C9"/>
  <c r="E11" i="8" s="1"/>
  <c r="E123" l="1"/>
  <c r="D81" i="1"/>
  <c r="D62" i="2"/>
  <c r="D64" s="1"/>
  <c r="D67" s="1"/>
  <c r="F65" i="9"/>
  <c r="E38"/>
  <c r="C42" i="2"/>
  <c r="F82" i="8"/>
  <c r="C85" i="2"/>
  <c r="E89" i="9" s="1"/>
  <c r="E61"/>
  <c r="E53"/>
  <c r="E87"/>
  <c r="E57"/>
  <c r="E28"/>
  <c r="E32"/>
  <c r="E75"/>
  <c r="E78" s="1"/>
  <c r="C106" i="1"/>
  <c r="E105" i="8"/>
  <c r="C45" i="1"/>
  <c r="E46" i="8"/>
  <c r="E9"/>
  <c r="C61" i="2"/>
  <c r="E19" i="9"/>
  <c r="E12"/>
  <c r="E11" s="1"/>
  <c r="E47"/>
  <c r="C124" i="1"/>
  <c r="C7"/>
  <c r="D91" i="2" l="1"/>
  <c r="F67" i="9"/>
  <c r="F70" s="1"/>
  <c r="F95" s="1"/>
  <c r="C62" i="2"/>
  <c r="C64" s="1"/>
  <c r="E64" i="9"/>
  <c r="E45"/>
  <c r="C81" i="1"/>
  <c r="E82" i="8"/>
  <c r="F98" l="1"/>
  <c r="D87" i="1"/>
  <c r="C67" i="2"/>
  <c r="C97" i="1"/>
  <c r="E98" i="8" s="1"/>
  <c r="C91" i="2"/>
  <c r="E65" i="9"/>
  <c r="E67" s="1"/>
  <c r="E70" s="1"/>
  <c r="E95" s="1"/>
  <c r="D85" i="1" l="1"/>
  <c r="D146" s="1"/>
  <c r="F88" i="8"/>
  <c r="F86" s="1"/>
  <c r="F149" s="1"/>
  <c r="C87" i="1"/>
  <c r="D150" l="1"/>
  <c r="D148"/>
  <c r="E88" i="8"/>
  <c r="E86" s="1"/>
  <c r="E149" s="1"/>
  <c r="C85" i="1"/>
  <c r="C146" s="1"/>
  <c r="C150" l="1"/>
  <c r="C148"/>
  <c r="B123" i="2"/>
  <c r="B148" i="1"/>
</calcChain>
</file>

<file path=xl/comments1.xml><?xml version="1.0" encoding="utf-8"?>
<comments xmlns="http://schemas.openxmlformats.org/spreadsheetml/2006/main">
  <authors>
    <author>Jacinto Gonzalez</author>
  </authors>
  <commentList>
    <comment ref="D32" authorId="0">
      <text>
        <r>
          <rPr>
            <b/>
            <sz val="8"/>
            <color indexed="81"/>
            <rFont val="Tahoma"/>
            <charset val="1"/>
          </rPr>
          <t>Jacinto Gonzalez:</t>
        </r>
        <r>
          <rPr>
            <sz val="8"/>
            <color indexed="81"/>
            <rFont val="Tahoma"/>
            <charset val="1"/>
          </rPr>
          <t xml:space="preserve">
gtso extraord</t>
        </r>
      </text>
    </comment>
  </commentList>
</comments>
</file>

<file path=xl/sharedStrings.xml><?xml version="1.0" encoding="utf-8"?>
<sst xmlns="http://schemas.openxmlformats.org/spreadsheetml/2006/main" count="459" uniqueCount="262">
  <si>
    <t>ACTIVO</t>
  </si>
  <si>
    <t xml:space="preserve">I. Inmovilizado intangible </t>
  </si>
  <si>
    <t>1.     Investigación y desarrollo</t>
  </si>
  <si>
    <t>2.     Concesiones administrativas</t>
  </si>
  <si>
    <t>3.     Patentes, licencias, marcas y similares</t>
  </si>
  <si>
    <t>4.     Fondo de comercio</t>
  </si>
  <si>
    <t xml:space="preserve">5.     Aplicaciones informáticas </t>
  </si>
  <si>
    <t>6.     Otros activos intangibles</t>
  </si>
  <si>
    <t>1.     Terrenos y construcciones.</t>
  </si>
  <si>
    <t>2.     Instalaciones técnicas, maquinaria, utillaje, mobiliario, y otro inmovilizado material</t>
  </si>
  <si>
    <t>3.     Inmovilizado en curso y anticipos</t>
  </si>
  <si>
    <t>1.     Terrenos</t>
  </si>
  <si>
    <t>2.     Construcciones</t>
  </si>
  <si>
    <t>I. Activos no corrientes mantenidos para la venta</t>
  </si>
  <si>
    <t>1.    Tesorería</t>
  </si>
  <si>
    <t>2.    Otros activos líquidos equivalentes</t>
  </si>
  <si>
    <t>PATRIMONIO NETO Y PASIVO</t>
  </si>
  <si>
    <t>A-1) Fondos propios</t>
  </si>
  <si>
    <t>2. Otras reservas</t>
  </si>
  <si>
    <t>1. Remanente</t>
  </si>
  <si>
    <t>2. ( Resultados negativos de ejercicios anteriores)</t>
  </si>
  <si>
    <r>
      <t>A-2)  Ajustes por cambios de valor:</t>
    </r>
    <r>
      <rPr>
        <sz val="10"/>
        <rFont val="Myriad Pro"/>
        <family val="2"/>
      </rPr>
      <t xml:space="preserve"> </t>
    </r>
  </si>
  <si>
    <t>II.   Operaciones de cobertura</t>
  </si>
  <si>
    <t>III.  Otros</t>
  </si>
  <si>
    <t>A-3)  Subvenciones, donaciones y legados recibidos</t>
  </si>
  <si>
    <t>I.    Provisiones a largo plazo</t>
  </si>
  <si>
    <t xml:space="preserve">1.  Obligaciones por prestaciones a largo plazo al personal </t>
  </si>
  <si>
    <t xml:space="preserve">2.  Actuaciones medioambientales  </t>
  </si>
  <si>
    <t xml:space="preserve">3.  Provisiones por reestructuración </t>
  </si>
  <si>
    <t>4.  Otras provisiones</t>
  </si>
  <si>
    <t>1.  Obligaciones y otros valores negociables</t>
  </si>
  <si>
    <t>IV.  Pasivos por impuesto diferido</t>
  </si>
  <si>
    <t xml:space="preserve">2. Desembolsos exigidos sobre acciones </t>
  </si>
  <si>
    <t>1.  Proveedores</t>
  </si>
  <si>
    <t>2.  Proveedores, empresas del grupo y asociadas</t>
  </si>
  <si>
    <t>3.  Acreedores varios</t>
  </si>
  <si>
    <t>4.  Personal  (remuneraciones pendientes de pago)</t>
  </si>
  <si>
    <t>5.  Pasivos por impuesto corriente</t>
  </si>
  <si>
    <t>6.  Otras deudas con las Administraciones Públicas</t>
  </si>
  <si>
    <t>7.  Anticipos de clientes</t>
  </si>
  <si>
    <t>Control</t>
  </si>
  <si>
    <t>MEMORIA</t>
  </si>
  <si>
    <t>NOTAS de la</t>
  </si>
  <si>
    <t>MODELOS NORMALES DE CUENTAS ANUALES</t>
  </si>
  <si>
    <t>A) ACTIVO NO CORRIENTE</t>
  </si>
  <si>
    <t>B) ACTIVO CORRIENTE</t>
  </si>
  <si>
    <t>TOTAL ACTIVO (A + B)</t>
  </si>
  <si>
    <t>A) PATRIMONIO NETO</t>
  </si>
  <si>
    <t>B) PASIVO NO CORRIENTE</t>
  </si>
  <si>
    <t>C) PASIVO CORRIENTE</t>
  </si>
  <si>
    <t>TOTAL PATRIMONIO NETO Y PASIVO (A + B + C)</t>
  </si>
  <si>
    <t xml:space="preserve">1.     Instrumentos de patrimonio </t>
  </si>
  <si>
    <t>3.     Valores representativos de deuda</t>
  </si>
  <si>
    <t>4.     Derivados</t>
  </si>
  <si>
    <t>5.     Otros activos financieros</t>
  </si>
  <si>
    <t>1.     Comerciales</t>
  </si>
  <si>
    <t>2.     Materias primas y otros aprovisionamientos</t>
  </si>
  <si>
    <t>3.     Productos en curso</t>
  </si>
  <si>
    <t>4.     Productos terminados</t>
  </si>
  <si>
    <t>5.     Subproductos, residuos y materiales recuperados</t>
  </si>
  <si>
    <r>
      <t xml:space="preserve">   </t>
    </r>
    <r>
      <rPr>
        <sz val="10"/>
        <rFont val="Myriad Pro"/>
      </rPr>
      <t>6.     Anticipos a proveedores</t>
    </r>
  </si>
  <si>
    <t>1.     Clientes por ventas y prestaciones de servicios</t>
  </si>
  <si>
    <t>2.     Clientes, empresas del grupo y asociadas</t>
  </si>
  <si>
    <t>3.     Deudores varios</t>
  </si>
  <si>
    <t>4.     Personal</t>
  </si>
  <si>
    <t>5.     Activos por impuesto corriente</t>
  </si>
  <si>
    <t>6.     Otros créditos con las Administraciones públicas</t>
  </si>
  <si>
    <t>7.     Accionistas (socios) por desembolsos exigidos</t>
  </si>
  <si>
    <t xml:space="preserve">1.     Instrumentos de patrimonio  </t>
  </si>
  <si>
    <t xml:space="preserve">2.     Créditos a empresas </t>
  </si>
  <si>
    <t>2.     Créditos a terceros</t>
  </si>
  <si>
    <t>I.    Activos financieros disponibles para la venta</t>
  </si>
  <si>
    <t>II.   Deudas  a largo plazo</t>
  </si>
  <si>
    <t>3.  Acreedores por arrendamiento financiero</t>
  </si>
  <si>
    <t>2.  Deudas con entidades de crédito</t>
  </si>
  <si>
    <t>4.  Derivados</t>
  </si>
  <si>
    <t>V.  Periodificaciones a largo plazo</t>
  </si>
  <si>
    <t>a)  Sueldos, salarios y asimilados</t>
  </si>
  <si>
    <t>b)  Cargas sociales</t>
  </si>
  <si>
    <t>c)  Provisiones</t>
  </si>
  <si>
    <t xml:space="preserve">a)  Servicios exteriores </t>
  </si>
  <si>
    <t>b)  Tributos</t>
  </si>
  <si>
    <t>c)  Pérdidas, deterioro y variación de provisiones por operaciones comerciales</t>
  </si>
  <si>
    <t>d)  Otros gastos de gestión corriente</t>
  </si>
  <si>
    <t xml:space="preserve"> a)  Deterioros y pérdidas</t>
  </si>
  <si>
    <t xml:space="preserve"> b)  Resultados por enajenaciones y otras </t>
  </si>
  <si>
    <r>
      <t xml:space="preserve">    a</t>
    </r>
    <r>
      <rPr>
        <sz val="10"/>
        <rFont val="Narkisim"/>
        <charset val="177"/>
      </rPr>
      <t>2</t>
    </r>
    <r>
      <rPr>
        <sz val="10"/>
        <rFont val="Myriad Pro"/>
        <family val="2"/>
      </rPr>
      <t>)  En terceros</t>
    </r>
  </si>
  <si>
    <t xml:space="preserve"> b)   De valores negociables y de créditos del activo inmovilizado</t>
  </si>
  <si>
    <t xml:space="preserve"> a)   De participaciones en instrumentos de patrimonio</t>
  </si>
  <si>
    <r>
      <t xml:space="preserve">    a</t>
    </r>
    <r>
      <rPr>
        <sz val="10"/>
        <rFont val="Narkisim"/>
        <charset val="177"/>
      </rPr>
      <t>2</t>
    </r>
    <r>
      <rPr>
        <sz val="10"/>
        <rFont val="Myriad Pro"/>
        <family val="2"/>
      </rPr>
      <t>)  De terceros</t>
    </r>
  </si>
  <si>
    <t xml:space="preserve"> b)   Por deudas con terceros </t>
  </si>
  <si>
    <t xml:space="preserve"> c)   Por actualización de provisiones</t>
  </si>
  <si>
    <t xml:space="preserve"> a)   Cartera de negociación y otros</t>
  </si>
  <si>
    <t xml:space="preserve"> b)  Resultados por enajenaciones y otras</t>
  </si>
  <si>
    <t>1.     Bienes inmuebles</t>
  </si>
  <si>
    <t>2.     Archivos</t>
  </si>
  <si>
    <t>3.     Bibliotecas</t>
  </si>
  <si>
    <t>4.     Museos</t>
  </si>
  <si>
    <t>5.     Bienes muebles</t>
  </si>
  <si>
    <t>6.     Anticipos sobre bienes del Patrimonio Histórico</t>
  </si>
  <si>
    <t xml:space="preserve">II. Bienes del Patrimonio Histórico </t>
  </si>
  <si>
    <t>IV. Inversiones inmobiliarias</t>
  </si>
  <si>
    <t xml:space="preserve">VI. Inversiones financieras a largo plazo </t>
  </si>
  <si>
    <t>VII. Activos por impuesto diferido</t>
  </si>
  <si>
    <t xml:space="preserve"> I.   Dotación fundacional/Fondo Social</t>
  </si>
  <si>
    <t>II.   Reservas</t>
  </si>
  <si>
    <t>1. Deudas con entidades del grupo y asociadas</t>
  </si>
  <si>
    <t xml:space="preserve"> d) Reintegro de subvenciones, donaciones y legados</t>
  </si>
  <si>
    <t xml:space="preserve"> a) Ayudas monetarias</t>
  </si>
  <si>
    <t>8. Gastos de personal:</t>
  </si>
  <si>
    <t>10. Amortización del inmovilizado</t>
  </si>
  <si>
    <t>12. Excesos de provisiones</t>
  </si>
  <si>
    <t>13. Deterioro y resultado por enajenaciones del inmovilizado</t>
  </si>
  <si>
    <t>14. Ingresos financieros:</t>
  </si>
  <si>
    <t>15. Gastos financieros</t>
  </si>
  <si>
    <t>16. Variación del valor razonable en instrumentos financieros</t>
  </si>
  <si>
    <t>17. Diferencias de cambio</t>
  </si>
  <si>
    <t>18. Deterioro y resultado por enajenaciones de instrumentos financieros</t>
  </si>
  <si>
    <t>19. Impuestos sobre beneficios</t>
  </si>
  <si>
    <t>4. Variación de existencias de productos terminados y en curso de fabricación</t>
  </si>
  <si>
    <t xml:space="preserve">6. Aprovisionamientos </t>
  </si>
  <si>
    <t>1. Estatutarias</t>
  </si>
  <si>
    <t>1.     Desarrollo</t>
  </si>
  <si>
    <t>2.     Concesiones</t>
  </si>
  <si>
    <t>III. Inmovilizado material</t>
  </si>
  <si>
    <t>2.     Instalaciones técnicas  y otro inmovilizado material</t>
  </si>
  <si>
    <t>1.     Bienes destinados a la actividad</t>
  </si>
  <si>
    <t>7.     Fundadores por desembolsos exigidos</t>
  </si>
  <si>
    <t>1. Dotación fundacional/Fondo social</t>
  </si>
  <si>
    <t>2. (Dotación fundacional no exigida/Fondo social no exigido)</t>
  </si>
  <si>
    <t>III.   Excedente de ejercicios anteriores</t>
  </si>
  <si>
    <t>2. ( Excedentes negativos de ejercicios anteriores)</t>
  </si>
  <si>
    <t xml:space="preserve">I.   Inmovilizado intangible </t>
  </si>
  <si>
    <t xml:space="preserve">II.  Bienes del Patrimonio Histórico </t>
  </si>
  <si>
    <t>I.    Activos no corrientes mantenidos para la venta</t>
  </si>
  <si>
    <t>III.  Excedente de ejercicios anteriores</t>
  </si>
  <si>
    <t>1.  Deudas con entidades de crédito</t>
  </si>
  <si>
    <t>2.  Acreedores por arrendamiento financiero</t>
  </si>
  <si>
    <t>3.  Otras deudas a largo plazo</t>
  </si>
  <si>
    <t>3.  Otras deudas a corto plazo</t>
  </si>
  <si>
    <t xml:space="preserve">5. Trabajos realizados por la entidad  para su activo </t>
  </si>
  <si>
    <t xml:space="preserve"> a)   Por deudas con empresas y entidades del grupo y asociadas</t>
  </si>
  <si>
    <t>A) Excedente del ejercicio</t>
  </si>
  <si>
    <t xml:space="preserve"> b) Aportaciones de usuarios</t>
  </si>
  <si>
    <t xml:space="preserve"> c) Ingresos de promociones, patrocinadores y colaboraciones</t>
  </si>
  <si>
    <t xml:space="preserve"> b) Ayudas no monetarias</t>
  </si>
  <si>
    <t xml:space="preserve"> c) Gastos por colaboraciones y del organo de gobierno</t>
  </si>
  <si>
    <t xml:space="preserve">a) Subvenciones de capital traspasadas al excedente del ejercicio </t>
  </si>
  <si>
    <t xml:space="preserve">b) Donaciones y legados de capital traspasadas al excedente del ejercicio </t>
  </si>
  <si>
    <r>
      <t xml:space="preserve">    a</t>
    </r>
    <r>
      <rPr>
        <sz val="10"/>
        <rFont val="Narkisim"/>
        <charset val="177"/>
      </rPr>
      <t>1)</t>
    </r>
    <r>
      <rPr>
        <sz val="10"/>
        <rFont val="Myriad Pro"/>
        <family val="2"/>
      </rPr>
      <t xml:space="preserve">  En entidades del grupo y asociadas</t>
    </r>
  </si>
  <si>
    <r>
      <t xml:space="preserve">    a</t>
    </r>
    <r>
      <rPr>
        <sz val="10"/>
        <rFont val="Narkisim"/>
        <charset val="177"/>
      </rPr>
      <t>1)</t>
    </r>
    <r>
      <rPr>
        <sz val="10"/>
        <rFont val="Myriad Pro"/>
        <family val="2"/>
      </rPr>
      <t xml:space="preserve">  De entidades del grupo y asociadas</t>
    </r>
  </si>
  <si>
    <t>A.3) EXCEDENTE ANTES DE IMPUESTOS (A.1+A.2)</t>
  </si>
  <si>
    <t>1. Activos financieros disponibles para la venta</t>
  </si>
  <si>
    <t>2. Operaciones de cobertura de flujos de efectivo</t>
  </si>
  <si>
    <t>3. Subvenciones recibidas</t>
  </si>
  <si>
    <t>4. Donaciones y legados recibidos</t>
  </si>
  <si>
    <t>5. Ganancias y perdidas actuariales y otros ajustes</t>
  </si>
  <si>
    <t>6.  Efecto impositivo</t>
  </si>
  <si>
    <t xml:space="preserve">C) Reclasificaciones al excedente del ejercicio </t>
  </si>
  <si>
    <t>5.  Efecto impositivo</t>
  </si>
  <si>
    <t>C.1) Variación del patrimonio neto por reclasificaciones al excedente del ejercicio (1+2+3+4+5)</t>
  </si>
  <si>
    <t>B.1) Variación del patrimonio neto por ingresos y gastos reconocidos directamente en el patrimonio neto (1+2+3+4+5+6)</t>
  </si>
  <si>
    <t>E) Ajustes por cambio de criterio</t>
  </si>
  <si>
    <t>G) Variaciones en la dotación fundacional o en el fondo social</t>
  </si>
  <si>
    <t>H) Otras variaciones</t>
  </si>
  <si>
    <t>I) RESULTADO TOTAL, VARIACIÓN DEL PATRIMONIO NETO EN EL EJERCICIO (A4+D+E+F+G+H)</t>
  </si>
  <si>
    <t xml:space="preserve"> f) Reintegro de ayudas y asignaciones</t>
  </si>
  <si>
    <t xml:space="preserve"> a) Cuotas de asociados y afiliados</t>
  </si>
  <si>
    <t xml:space="preserve"> e) Reintegro de ayudas y asignaciones</t>
  </si>
  <si>
    <t>D) Variación del patrimonio neto por ingresos y gastos imputados directamente en el patrimonio neto (B1+C1) **</t>
  </si>
  <si>
    <t>V.  Inversiones en entidades del grupo y asociadas a largo plazo</t>
  </si>
  <si>
    <t>IV.  Excedente del ejercicio</t>
  </si>
  <si>
    <t>III.  Deudas con  entidades del grupo y asociadas a largo plazo</t>
  </si>
  <si>
    <r>
      <t>A-2)  Ajustes por cambios de valor:</t>
    </r>
    <r>
      <rPr>
        <sz val="10"/>
        <rFont val="Myriad Pro"/>
        <family val="2"/>
      </rPr>
      <t xml:space="preserve">  (V)</t>
    </r>
  </si>
  <si>
    <t>1.  Proveedores</t>
  </si>
  <si>
    <t>2.  Otros acreedores</t>
  </si>
  <si>
    <t>6.     Derechos sobre activos cedidos en uso</t>
  </si>
  <si>
    <t>7.     Otro inmovilizado intangible</t>
  </si>
  <si>
    <t>V. Inversiones en entidades del grupo y asociadas a largo plazo</t>
  </si>
  <si>
    <t>2.     Créditos a entidades</t>
  </si>
  <si>
    <t>IV. Excedente del ejercicio</t>
  </si>
  <si>
    <t>I.    Subvenciones</t>
  </si>
  <si>
    <t>II.   Donaciones y legados</t>
  </si>
  <si>
    <t>5.  Otros pasivos financieros</t>
  </si>
  <si>
    <t>III.  Deudas con entidades del grupo y asociadas a largo plazo</t>
  </si>
  <si>
    <t xml:space="preserve">F) Ajustes por errores </t>
  </si>
  <si>
    <t>II.  Existencias</t>
  </si>
  <si>
    <t>III.  Usuarios y otros deudores de la actividad propia</t>
  </si>
  <si>
    <t>IV.  Deudores comerciales y otras cuentas a cobrar</t>
  </si>
  <si>
    <t>V. Inversiones en entidades del grupo y asociadas a corto plazo</t>
  </si>
  <si>
    <t xml:space="preserve">VI. Inversiones financieras a corto plazo </t>
  </si>
  <si>
    <t>VII.  Periodificaciones a corto plazo</t>
  </si>
  <si>
    <r>
      <t>VIII. Efectivo y otros activos líquidos equivalentes</t>
    </r>
    <r>
      <rPr>
        <sz val="10"/>
        <rFont val="Myriad Pro"/>
        <family val="2"/>
      </rPr>
      <t>       </t>
    </r>
  </si>
  <si>
    <t>I.   Pasivos  vinculados con activos no corrientes mantenidos para la venta</t>
  </si>
  <si>
    <t>II.   Provisiones a corto plazo</t>
  </si>
  <si>
    <t xml:space="preserve">III.  Deuda a corto plazo </t>
  </si>
  <si>
    <t>IV. Deudas con entidades del grupo y asociadas a corto plazo</t>
  </si>
  <si>
    <t>V.  Beneficiarios acreedores</t>
  </si>
  <si>
    <t>VI.  Acreedores comerciales y otras cuentas a pagar</t>
  </si>
  <si>
    <t>2.  Proveedores, entidades del grupo y asociadas</t>
  </si>
  <si>
    <t>II.   Existencias</t>
  </si>
  <si>
    <t>V.  Inversiones en entidades del grupo y asociadas a corto plazo</t>
  </si>
  <si>
    <t>VII.Periodificaciones a corto plazo</t>
  </si>
  <si>
    <r>
      <t>VIII.Efectivo y otros activos líquidos equivalentes</t>
    </r>
    <r>
      <rPr>
        <sz val="10"/>
        <rFont val="Myriad Pro"/>
        <family val="2"/>
      </rPr>
      <t>       </t>
    </r>
  </si>
  <si>
    <t xml:space="preserve">III.  Deudas a corto plazo </t>
  </si>
  <si>
    <t>IV.  Deudas con entidades del grupo y asociadas a corto plazo</t>
  </si>
  <si>
    <t>A) Operaciones continuadas</t>
  </si>
  <si>
    <t>2. Ventas y otros ingresos de la actividad mercantil</t>
  </si>
  <si>
    <t xml:space="preserve">3. Gastos por ayudas y otros </t>
  </si>
  <si>
    <t>7. Otros ingresos de la actividad</t>
  </si>
  <si>
    <t>9. Otros gastos de la actividad</t>
  </si>
  <si>
    <t>11. Subvenciones, donaciones y legados de capital traspasados al excedente del ejercicio</t>
  </si>
  <si>
    <t>A.1) EXCEDENTE DE LA ACTIVIDAD  (1+2+3+4+5+6+7+8+9+10+11+12+13)</t>
  </si>
  <si>
    <t xml:space="preserve"> b)   Imputación al excedente del ejercicio por activos financieros disponibles para la venta</t>
  </si>
  <si>
    <t>A.2)   EXCEDENTE DE LAS OPERACIONES FINANCIERAS  (14+15+16+17+18)</t>
  </si>
  <si>
    <t>A.4) EXCEDENTE DEL EJERCICIO PROCEDENTE DE OPERACIONES CONTINUADAS (A.3 +19)</t>
  </si>
  <si>
    <t>B) Operaciones interrumpidas</t>
  </si>
  <si>
    <t>20. Excedente del ejercicio procedente de operaciones interrumpidas neto de impuestos</t>
  </si>
  <si>
    <t>A.5) Variación del patrimonio neto reconocida en el excedente del ejercicio (A.4. + 20)</t>
  </si>
  <si>
    <t>C.1) Variación del patrimonio neto por ingresos y gastos reconocidos directamente en el patrimonio neto (1+2+3+4+5+6)</t>
  </si>
  <si>
    <t xml:space="preserve">D) Reclasificaciones al excedente del ejercicio </t>
  </si>
  <si>
    <t>D.1) Variación del patrimonio neto por reclasificaciones al excedente del ejercicio (1+2+3+4+5)</t>
  </si>
  <si>
    <t>E) Variación del patrimonio neto por ingresos y gastos imputados directamente en el patrimonio neto (C1+D1)</t>
  </si>
  <si>
    <t>F) Ajustes por cambio de criterio</t>
  </si>
  <si>
    <t xml:space="preserve">G) Ajustes por errores </t>
  </si>
  <si>
    <t>H) Variaciones en la dotación fundacional o en el fondo social</t>
  </si>
  <si>
    <t>I) Otras variaciones</t>
  </si>
  <si>
    <t>C)  Ingresos y gastos imputados directamente al Patrimonio Neto</t>
  </si>
  <si>
    <t>B)  Ingresos y gastos imputados directamente al Patrimonio Neto</t>
  </si>
  <si>
    <t>J) RESULTADO TOTAL, VARIACIÓN DEL PATRIMONIO NETO EN EL EJERCICIO (A5+E+F+G+H+I)</t>
  </si>
  <si>
    <t xml:space="preserve"> d) Subvenciones donaciones y legados imputados al excedente del ejercicio</t>
  </si>
  <si>
    <t>1. Subvenciones recibidas</t>
  </si>
  <si>
    <t>2. Donaciones y legados recibidos</t>
  </si>
  <si>
    <t>3. Otros ingresos y gastos</t>
  </si>
  <si>
    <t>4.  Efecto impositivo</t>
  </si>
  <si>
    <t>7.  Anticipos recibidos por pedidos</t>
  </si>
  <si>
    <t>1. Ingresos de la actividad propia</t>
  </si>
  <si>
    <t xml:space="preserve"> d) Subvenciones imputados al excedente del ejercicio</t>
  </si>
  <si>
    <t xml:space="preserve"> e) Donaciones y legados imputados al excedente del ejercicio</t>
  </si>
  <si>
    <t>1. Ingresos de  la actividad propia</t>
  </si>
  <si>
    <t xml:space="preserve">VII. Activos por impuesto diferido </t>
  </si>
  <si>
    <t xml:space="preserve">IV.  Pasivos por impuesto diferido  </t>
  </si>
  <si>
    <t>8. Gastos de personal</t>
  </si>
  <si>
    <t>A.4) Variación del patrimonio neto reconocida en el excedente del ejercicio (A.3 + 19)</t>
  </si>
  <si>
    <t>11. Subvenciones, donaciones y legados de k trasp. al excedente del ejercicio</t>
  </si>
  <si>
    <t>4.2</t>
  </si>
  <si>
    <t>4.1</t>
  </si>
  <si>
    <t>10.1</t>
  </si>
  <si>
    <t>10.2.1</t>
  </si>
  <si>
    <t>10.2.2</t>
  </si>
  <si>
    <t>10.3</t>
  </si>
  <si>
    <t>10.4</t>
  </si>
  <si>
    <t>10.7</t>
  </si>
  <si>
    <t>Balance Abreviado correspondiente al ejercicio terminado el 31 de diciembre de 2020</t>
  </si>
  <si>
    <t>FUNDACION ANAR 2020</t>
  </si>
  <si>
    <t>Cuenta de resultados abreviada correspondiente al ejercicio terminado el 31 de diciembre de 2020</t>
  </si>
  <si>
    <t>CUENTA DE RESULTADOS CORRESPONDIENTE AL EJERCICIO TERMINADO EL 31 DE DICIEMBRE  DE 2020</t>
  </si>
  <si>
    <t>MODELO NORMAL DE BALANCE AL CIERRE DEL EJERCICIO 2020</t>
  </si>
  <si>
    <t>Fdo: Miguel Mestanza Iturmendi</t>
  </si>
  <si>
    <t>Fdo: Silvia Moroder de León y Castillo</t>
  </si>
  <si>
    <t>Secretario</t>
  </si>
  <si>
    <t>VºBº Presidente</t>
  </si>
</sst>
</file>

<file path=xl/styles.xml><?xml version="1.0" encoding="utf-8"?>
<styleSheet xmlns="http://schemas.openxmlformats.org/spreadsheetml/2006/main">
  <numFmts count="2">
    <numFmt numFmtId="164" formatCode="#,##0;\ \(#,##0\)"/>
    <numFmt numFmtId="165" formatCode="#,##0.00;\ \(#,##0.00\)"/>
  </numFmts>
  <fonts count="20">
    <font>
      <sz val="10"/>
      <name val="Arial"/>
    </font>
    <font>
      <sz val="8"/>
      <name val="Arial"/>
      <family val="2"/>
    </font>
    <font>
      <b/>
      <u/>
      <sz val="10"/>
      <name val="Myriad Pro"/>
      <family val="2"/>
    </font>
    <font>
      <sz val="10"/>
      <name val="Myriad Pro"/>
      <family val="2"/>
    </font>
    <font>
      <i/>
      <sz val="10"/>
      <name val="Myriad Pro"/>
      <family val="2"/>
    </font>
    <font>
      <b/>
      <sz val="10"/>
      <name val="Myriad Pro"/>
      <family val="2"/>
    </font>
    <font>
      <b/>
      <shadow/>
      <sz val="10"/>
      <name val="Myriad Pro"/>
      <family val="2"/>
    </font>
    <font>
      <b/>
      <vertAlign val="superscript"/>
      <sz val="10"/>
      <color indexed="58"/>
      <name val="Myriad Pro"/>
      <family val="2"/>
    </font>
    <font>
      <b/>
      <sz val="14"/>
      <name val="Arial"/>
      <family val="2"/>
    </font>
    <font>
      <b/>
      <u/>
      <sz val="14"/>
      <name val="Myriad Pro"/>
      <family val="2"/>
    </font>
    <font>
      <sz val="10"/>
      <name val="Myriad Pro"/>
    </font>
    <font>
      <sz val="10"/>
      <name val="Narkisim"/>
      <charset val="177"/>
    </font>
    <font>
      <b/>
      <sz val="10"/>
      <name val="Myriad Pro"/>
    </font>
    <font>
      <b/>
      <sz val="11"/>
      <name val="Arial"/>
      <family val="2"/>
    </font>
    <font>
      <b/>
      <i/>
      <sz val="12"/>
      <name val="Myriad Pro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Myriad Pro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Protection="1"/>
    <xf numFmtId="14" fontId="5" fillId="0" borderId="1" xfId="0" applyNumberFormat="1" applyFont="1" applyFill="1" applyBorder="1" applyAlignment="1" applyProtection="1">
      <alignment horizontal="center" vertical="justify"/>
    </xf>
    <xf numFmtId="0" fontId="3" fillId="0" borderId="0" xfId="0" applyFont="1" applyFill="1" applyProtection="1">
      <protection locked="0"/>
    </xf>
    <xf numFmtId="0" fontId="5" fillId="0" borderId="2" xfId="0" applyFont="1" applyFill="1" applyBorder="1" applyAlignment="1" applyProtection="1">
      <alignment vertical="center"/>
    </xf>
    <xf numFmtId="164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horizontal="right" vertical="center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 vertical="center" indent="1"/>
    </xf>
    <xf numFmtId="164" fontId="3" fillId="0" borderId="2" xfId="0" applyNumberFormat="1" applyFont="1" applyBorder="1" applyAlignment="1" applyProtection="1">
      <alignment horizontal="right" vertical="center" indent="1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5" fillId="0" borderId="2" xfId="0" applyFont="1" applyBorder="1" applyAlignment="1" applyProtection="1">
      <alignment horizontal="justify" vertical="center"/>
    </xf>
    <xf numFmtId="164" fontId="3" fillId="0" borderId="2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164" fontId="3" fillId="0" borderId="2" xfId="0" applyNumberFormat="1" applyFont="1" applyBorder="1" applyAlignment="1" applyProtection="1">
      <alignment horizontal="right" vertical="center" indent="2"/>
      <protection locked="0"/>
    </xf>
    <xf numFmtId="164" fontId="5" fillId="0" borderId="2" xfId="0" applyNumberFormat="1" applyFont="1" applyBorder="1" applyAlignment="1" applyProtection="1">
      <alignment horizontal="right" vertical="center"/>
      <protection locked="0"/>
    </xf>
    <xf numFmtId="0" fontId="3" fillId="2" borderId="0" xfId="0" applyFont="1" applyFill="1" applyProtection="1">
      <protection locked="0"/>
    </xf>
    <xf numFmtId="0" fontId="3" fillId="0" borderId="2" xfId="0" applyFont="1" applyBorder="1" applyProtection="1"/>
    <xf numFmtId="164" fontId="3" fillId="0" borderId="2" xfId="0" applyNumberFormat="1" applyFont="1" applyBorder="1" applyAlignment="1" applyProtection="1">
      <alignment horizontal="right"/>
      <protection locked="0"/>
    </xf>
    <xf numFmtId="164" fontId="3" fillId="0" borderId="2" xfId="0" applyNumberFormat="1" applyFont="1" applyBorder="1" applyAlignment="1" applyProtection="1">
      <alignment horizontal="right" vertical="center" indent="3"/>
      <protection locked="0"/>
    </xf>
    <xf numFmtId="164" fontId="3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 wrapText="1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3" fillId="0" borderId="2" xfId="0" applyFont="1" applyFill="1" applyBorder="1" applyProtection="1"/>
    <xf numFmtId="164" fontId="3" fillId="0" borderId="2" xfId="0" applyNumberFormat="1" applyFont="1" applyFill="1" applyBorder="1" applyAlignment="1" applyProtection="1">
      <alignment horizontal="right"/>
    </xf>
    <xf numFmtId="0" fontId="5" fillId="3" borderId="2" xfId="0" applyFont="1" applyFill="1" applyBorder="1" applyAlignment="1" applyProtection="1">
      <alignment vertical="top" wrapText="1"/>
    </xf>
    <xf numFmtId="164" fontId="5" fillId="3" borderId="2" xfId="0" applyNumberFormat="1" applyFont="1" applyFill="1" applyBorder="1" applyAlignment="1" applyProtection="1">
      <alignment horizontal="right" vertical="top" wrapText="1"/>
    </xf>
    <xf numFmtId="0" fontId="5" fillId="3" borderId="2" xfId="0" applyFont="1" applyFill="1" applyBorder="1" applyAlignment="1" applyProtection="1">
      <alignment horizontal="left" vertical="top" wrapText="1" indent="1"/>
    </xf>
    <xf numFmtId="0" fontId="3" fillId="3" borderId="2" xfId="0" applyFont="1" applyFill="1" applyBorder="1" applyAlignment="1" applyProtection="1">
      <alignment horizontal="left" vertical="top" wrapText="1" indent="3"/>
    </xf>
    <xf numFmtId="164" fontId="3" fillId="3" borderId="2" xfId="0" applyNumberFormat="1" applyFont="1" applyFill="1" applyBorder="1" applyAlignment="1" applyProtection="1">
      <alignment horizontal="right" vertical="top" wrapText="1"/>
      <protection locked="0"/>
    </xf>
    <xf numFmtId="164" fontId="5" fillId="3" borderId="2" xfId="0" applyNumberFormat="1" applyFont="1" applyFill="1" applyBorder="1" applyAlignment="1" applyProtection="1">
      <alignment horizontal="right" vertical="top" wrapText="1"/>
      <protection locked="0"/>
    </xf>
    <xf numFmtId="164" fontId="3" fillId="3" borderId="2" xfId="0" applyNumberFormat="1" applyFont="1" applyFill="1" applyBorder="1" applyAlignment="1" applyProtection="1">
      <alignment horizontal="right" vertical="top" wrapText="1" indent="3"/>
      <protection locked="0"/>
    </xf>
    <xf numFmtId="164" fontId="5" fillId="3" borderId="2" xfId="0" applyNumberFormat="1" applyFont="1" applyFill="1" applyBorder="1" applyAlignment="1" applyProtection="1">
      <alignment horizontal="right" vertical="top" wrapText="1" indent="1"/>
      <protection locked="0"/>
    </xf>
    <xf numFmtId="0" fontId="5" fillId="0" borderId="2" xfId="0" applyFont="1" applyBorder="1" applyAlignment="1" applyProtection="1">
      <alignment horizontal="left" vertical="top" wrapText="1" indent="1"/>
    </xf>
    <xf numFmtId="164" fontId="5" fillId="0" borderId="2" xfId="0" applyNumberFormat="1" applyFont="1" applyBorder="1" applyAlignment="1" applyProtection="1">
      <alignment horizontal="right" vertical="top" wrapText="1" indent="1"/>
      <protection locked="0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left" vertical="top" wrapText="1" indent="3"/>
    </xf>
    <xf numFmtId="164" fontId="3" fillId="0" borderId="2" xfId="0" applyNumberFormat="1" applyFont="1" applyBorder="1" applyAlignment="1" applyProtection="1">
      <alignment horizontal="right" vertical="top" wrapText="1" indent="3"/>
      <protection locked="0"/>
    </xf>
    <xf numFmtId="164" fontId="3" fillId="0" borderId="2" xfId="0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Protection="1"/>
    <xf numFmtId="164" fontId="3" fillId="0" borderId="1" xfId="0" applyNumberFormat="1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left" vertical="top" indent="1"/>
    </xf>
    <xf numFmtId="164" fontId="5" fillId="0" borderId="2" xfId="0" applyNumberFormat="1" applyFont="1" applyBorder="1" applyAlignment="1" applyProtection="1">
      <alignment horizontal="right" vertical="top"/>
    </xf>
    <xf numFmtId="0" fontId="3" fillId="0" borderId="2" xfId="0" applyFont="1" applyBorder="1" applyAlignment="1" applyProtection="1">
      <alignment horizontal="left" vertical="top" indent="2"/>
    </xf>
    <xf numFmtId="164" fontId="3" fillId="0" borderId="2" xfId="0" applyNumberFormat="1" applyFont="1" applyBorder="1" applyAlignment="1" applyProtection="1">
      <alignment horizontal="right" vertical="top"/>
    </xf>
    <xf numFmtId="164" fontId="3" fillId="0" borderId="2" xfId="0" applyNumberFormat="1" applyFont="1" applyFill="1" applyBorder="1" applyAlignment="1" applyProtection="1">
      <alignment horizontal="right" vertical="top"/>
      <protection locked="0"/>
    </xf>
    <xf numFmtId="164" fontId="3" fillId="0" borderId="2" xfId="0" applyNumberFormat="1" applyFont="1" applyBorder="1" applyAlignment="1" applyProtection="1">
      <alignment horizontal="right" vertical="top"/>
      <protection locked="0"/>
    </xf>
    <xf numFmtId="0" fontId="3" fillId="0" borderId="2" xfId="0" applyFont="1" applyBorder="1" applyAlignment="1" applyProtection="1">
      <alignment horizontal="left" vertical="top" indent="3"/>
    </xf>
    <xf numFmtId="164" fontId="5" fillId="0" borderId="2" xfId="0" applyNumberFormat="1" applyFont="1" applyBorder="1" applyAlignment="1" applyProtection="1">
      <alignment horizontal="right" vertical="top"/>
      <protection locked="0"/>
    </xf>
    <xf numFmtId="0" fontId="5" fillId="0" borderId="2" xfId="0" applyFont="1" applyFill="1" applyBorder="1" applyAlignment="1" applyProtection="1">
      <alignment horizontal="left" vertical="top" indent="1"/>
    </xf>
    <xf numFmtId="164" fontId="5" fillId="0" borderId="2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center" indent="3"/>
      <protection locked="0"/>
    </xf>
    <xf numFmtId="0" fontId="3" fillId="0" borderId="0" xfId="0" applyFont="1" applyBorder="1" applyAlignment="1" applyProtection="1">
      <protection locked="0"/>
    </xf>
    <xf numFmtId="0" fontId="5" fillId="4" borderId="3" xfId="0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 applyProtection="1">
      <alignment horizontal="center" vertical="justify"/>
    </xf>
    <xf numFmtId="0" fontId="5" fillId="5" borderId="2" xfId="0" applyFont="1" applyFill="1" applyBorder="1" applyAlignment="1" applyProtection="1">
      <alignment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5" fillId="5" borderId="2" xfId="0" applyNumberFormat="1" applyFont="1" applyFill="1" applyBorder="1" applyAlignment="1" applyProtection="1">
      <alignment horizontal="right" vertical="center"/>
    </xf>
    <xf numFmtId="164" fontId="5" fillId="5" borderId="2" xfId="0" applyNumberFormat="1" applyFont="1" applyFill="1" applyBorder="1" applyAlignment="1" applyProtection="1">
      <alignment vertical="center"/>
    </xf>
    <xf numFmtId="0" fontId="5" fillId="5" borderId="2" xfId="0" applyFont="1" applyFill="1" applyBorder="1" applyAlignment="1" applyProtection="1">
      <alignment vertical="center" wrapText="1"/>
    </xf>
    <xf numFmtId="164" fontId="5" fillId="5" borderId="2" xfId="0" applyNumberFormat="1" applyFont="1" applyFill="1" applyBorder="1" applyAlignment="1" applyProtection="1">
      <alignment horizontal="right" vertical="center" wrapText="1"/>
    </xf>
    <xf numFmtId="0" fontId="5" fillId="5" borderId="2" xfId="0" applyFont="1" applyFill="1" applyBorder="1" applyAlignment="1" applyProtection="1">
      <alignment vertical="top" wrapText="1"/>
    </xf>
    <xf numFmtId="164" fontId="5" fillId="5" borderId="2" xfId="0" applyNumberFormat="1" applyFont="1" applyFill="1" applyBorder="1" applyAlignment="1" applyProtection="1">
      <alignment horizontal="right" vertical="top" wrapText="1"/>
    </xf>
    <xf numFmtId="0" fontId="6" fillId="5" borderId="2" xfId="0" applyFont="1" applyFill="1" applyBorder="1" applyAlignment="1" applyProtection="1">
      <alignment vertical="top" wrapText="1"/>
    </xf>
    <xf numFmtId="164" fontId="6" fillId="5" borderId="2" xfId="0" applyNumberFormat="1" applyFont="1" applyFill="1" applyBorder="1" applyAlignment="1" applyProtection="1">
      <alignment horizontal="right" vertical="top" wrapText="1"/>
    </xf>
    <xf numFmtId="164" fontId="3" fillId="0" borderId="0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left" vertical="top" indent="2"/>
    </xf>
    <xf numFmtId="164" fontId="5" fillId="0" borderId="2" xfId="0" applyNumberFormat="1" applyFon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 applyProtection="1">
      <alignment horizontal="left" vertical="top"/>
    </xf>
    <xf numFmtId="164" fontId="5" fillId="0" borderId="2" xfId="0" applyNumberFormat="1" applyFont="1" applyFill="1" applyBorder="1" applyAlignment="1" applyProtection="1">
      <alignment horizontal="right" vertical="top"/>
    </xf>
    <xf numFmtId="0" fontId="5" fillId="0" borderId="3" xfId="0" applyFont="1" applyFill="1" applyBorder="1" applyAlignment="1" applyProtection="1">
      <alignment horizontal="left" vertical="top"/>
    </xf>
    <xf numFmtId="164" fontId="5" fillId="0" borderId="3" xfId="0" applyNumberFormat="1" applyFont="1" applyFill="1" applyBorder="1" applyAlignment="1" applyProtection="1">
      <alignment horizontal="right" vertical="top"/>
    </xf>
    <xf numFmtId="0" fontId="5" fillId="5" borderId="2" xfId="0" applyFont="1" applyFill="1" applyBorder="1" applyProtection="1"/>
    <xf numFmtId="164" fontId="5" fillId="5" borderId="2" xfId="0" applyNumberFormat="1" applyFont="1" applyFill="1" applyBorder="1" applyAlignment="1" applyProtection="1">
      <alignment horizontal="right"/>
      <protection locked="0"/>
    </xf>
    <xf numFmtId="0" fontId="5" fillId="5" borderId="4" xfId="0" applyFont="1" applyFill="1" applyBorder="1" applyAlignment="1" applyProtection="1">
      <alignment horizontal="left" vertical="center"/>
    </xf>
    <xf numFmtId="14" fontId="5" fillId="5" borderId="1" xfId="0" applyNumberFormat="1" applyFont="1" applyFill="1" applyBorder="1" applyAlignment="1" applyProtection="1">
      <alignment horizontal="center" vertical="justify"/>
    </xf>
    <xf numFmtId="164" fontId="5" fillId="0" borderId="3" xfId="0" applyNumberFormat="1" applyFont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horizontal="left" vertical="top" indent="1"/>
    </xf>
    <xf numFmtId="0" fontId="5" fillId="0" borderId="8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 indent="2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top" indent="1"/>
    </xf>
    <xf numFmtId="0" fontId="5" fillId="5" borderId="9" xfId="0" applyFont="1" applyFill="1" applyBorder="1" applyAlignment="1" applyProtection="1">
      <alignment horizontal="left" vertical="center"/>
    </xf>
    <xf numFmtId="0" fontId="5" fillId="5" borderId="7" xfId="0" applyFont="1" applyFill="1" applyBorder="1" applyAlignment="1" applyProtection="1">
      <alignment vertical="center"/>
    </xf>
    <xf numFmtId="4" fontId="5" fillId="0" borderId="2" xfId="0" applyNumberFormat="1" applyFont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4" fontId="5" fillId="0" borderId="2" xfId="0" applyNumberFormat="1" applyFont="1" applyBorder="1" applyAlignment="1" applyProtection="1">
      <alignment vertical="center"/>
      <protection locked="0"/>
    </xf>
    <xf numFmtId="4" fontId="5" fillId="5" borderId="2" xfId="0" applyNumberFormat="1" applyFont="1" applyFill="1" applyBorder="1" applyAlignment="1" applyProtection="1">
      <alignment vertical="center"/>
    </xf>
    <xf numFmtId="4" fontId="3" fillId="0" borderId="2" xfId="0" applyNumberFormat="1" applyFont="1" applyBorder="1" applyAlignment="1" applyProtection="1">
      <protection locked="0"/>
    </xf>
    <xf numFmtId="4" fontId="5" fillId="0" borderId="2" xfId="0" applyNumberFormat="1" applyFont="1" applyBorder="1" applyAlignment="1" applyProtection="1">
      <alignment horizontal="right" vertical="center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vertical="center"/>
      <protection locked="0"/>
    </xf>
    <xf numFmtId="4" fontId="5" fillId="5" borderId="2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Border="1" applyAlignment="1" applyProtection="1"/>
    <xf numFmtId="4" fontId="5" fillId="5" borderId="2" xfId="0" applyNumberFormat="1" applyFont="1" applyFill="1" applyBorder="1" applyAlignment="1" applyProtection="1">
      <alignment vertical="top" wrapText="1"/>
    </xf>
    <xf numFmtId="4" fontId="3" fillId="0" borderId="2" xfId="0" applyNumberFormat="1" applyFont="1" applyFill="1" applyBorder="1" applyAlignment="1" applyProtection="1"/>
    <xf numFmtId="4" fontId="5" fillId="3" borderId="2" xfId="0" applyNumberFormat="1" applyFont="1" applyFill="1" applyBorder="1" applyAlignment="1" applyProtection="1">
      <alignment vertical="top" wrapText="1"/>
    </xf>
    <xf numFmtId="4" fontId="5" fillId="3" borderId="2" xfId="0" applyNumberFormat="1" applyFont="1" applyFill="1" applyBorder="1" applyAlignment="1" applyProtection="1">
      <alignment horizontal="right" vertical="top" wrapText="1"/>
    </xf>
    <xf numFmtId="4" fontId="5" fillId="3" borderId="2" xfId="0" applyNumberFormat="1" applyFont="1" applyFill="1" applyBorder="1" applyAlignment="1" applyProtection="1">
      <alignment vertical="top" wrapText="1"/>
      <protection locked="0"/>
    </xf>
    <xf numFmtId="4" fontId="6" fillId="5" borderId="2" xfId="0" applyNumberFormat="1" applyFont="1" applyFill="1" applyBorder="1" applyAlignment="1" applyProtection="1">
      <alignment vertical="top" wrapText="1"/>
    </xf>
    <xf numFmtId="4" fontId="3" fillId="3" borderId="2" xfId="0" applyNumberFormat="1" applyFont="1" applyFill="1" applyBorder="1" applyAlignment="1" applyProtection="1">
      <alignment vertical="top" wrapText="1"/>
      <protection locked="0"/>
    </xf>
    <xf numFmtId="4" fontId="5" fillId="5" borderId="2" xfId="0" applyNumberFormat="1" applyFont="1" applyFill="1" applyBorder="1" applyAlignment="1" applyProtection="1">
      <alignment horizontal="right" vertical="top" wrapText="1"/>
    </xf>
    <xf numFmtId="4" fontId="5" fillId="0" borderId="2" xfId="0" applyNumberFormat="1" applyFont="1" applyBorder="1" applyAlignment="1" applyProtection="1">
      <alignment vertical="top" wrapText="1"/>
    </xf>
    <xf numFmtId="4" fontId="10" fillId="0" borderId="2" xfId="0" applyNumberFormat="1" applyFont="1" applyBorder="1" applyAlignment="1" applyProtection="1">
      <alignment vertical="top" wrapText="1"/>
      <protection locked="0"/>
    </xf>
    <xf numFmtId="4" fontId="3" fillId="0" borderId="1" xfId="0" applyNumberFormat="1" applyFont="1" applyBorder="1" applyAlignment="1" applyProtection="1"/>
    <xf numFmtId="4" fontId="5" fillId="5" borderId="1" xfId="0" applyNumberFormat="1" applyFont="1" applyFill="1" applyBorder="1" applyAlignment="1" applyProtection="1">
      <alignment horizontal="right" vertical="center"/>
    </xf>
    <xf numFmtId="4" fontId="5" fillId="5" borderId="3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right" vertical="top"/>
    </xf>
    <xf numFmtId="4" fontId="10" fillId="0" borderId="3" xfId="0" applyNumberFormat="1" applyFont="1" applyFill="1" applyBorder="1" applyAlignment="1" applyProtection="1">
      <alignment horizontal="right" vertical="center"/>
    </xf>
    <xf numFmtId="4" fontId="12" fillId="0" borderId="2" xfId="0" applyNumberFormat="1" applyFont="1" applyBorder="1" applyAlignment="1" applyProtection="1">
      <alignment horizontal="right" vertical="top"/>
    </xf>
    <xf numFmtId="4" fontId="10" fillId="0" borderId="2" xfId="0" applyNumberFormat="1" applyFont="1" applyBorder="1" applyAlignment="1" applyProtection="1">
      <alignment horizontal="right" vertical="top"/>
    </xf>
    <xf numFmtId="4" fontId="5" fillId="0" borderId="2" xfId="0" applyNumberFormat="1" applyFont="1" applyFill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Fill="1" applyBorder="1" applyAlignment="1" applyProtection="1">
      <alignment horizontal="right" vertical="top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" fontId="5" fillId="0" borderId="3" xfId="0" applyNumberFormat="1" applyFont="1" applyFill="1" applyBorder="1" applyAlignment="1" applyProtection="1">
      <alignment horizontal="right" vertical="top"/>
    </xf>
    <xf numFmtId="4" fontId="5" fillId="5" borderId="2" xfId="0" applyNumberFormat="1" applyFont="1" applyFill="1" applyBorder="1" applyAlignment="1" applyProtection="1">
      <alignment horizontal="right"/>
      <protection locked="0"/>
    </xf>
    <xf numFmtId="4" fontId="5" fillId="0" borderId="2" xfId="0" applyNumberFormat="1" applyFont="1" applyFill="1" applyBorder="1" applyAlignment="1" applyProtection="1">
      <alignment horizontal="right"/>
      <protection locked="0"/>
    </xf>
    <xf numFmtId="4" fontId="12" fillId="0" borderId="3" xfId="0" applyNumberFormat="1" applyFont="1" applyFill="1" applyBorder="1" applyAlignment="1" applyProtection="1">
      <alignment horizontal="right" vertical="center"/>
    </xf>
    <xf numFmtId="165" fontId="12" fillId="0" borderId="2" xfId="0" applyNumberFormat="1" applyFont="1" applyBorder="1" applyAlignment="1" applyProtection="1">
      <alignment horizontal="right" vertical="top"/>
    </xf>
    <xf numFmtId="165" fontId="10" fillId="0" borderId="3" xfId="0" applyNumberFormat="1" applyFont="1" applyFill="1" applyBorder="1" applyAlignment="1" applyProtection="1">
      <alignment horizontal="right" vertical="center"/>
    </xf>
    <xf numFmtId="165" fontId="12" fillId="0" borderId="3" xfId="0" applyNumberFormat="1" applyFont="1" applyFill="1" applyBorder="1" applyAlignment="1" applyProtection="1">
      <alignment horizontal="right" vertical="center"/>
    </xf>
    <xf numFmtId="165" fontId="5" fillId="0" borderId="2" xfId="0" applyNumberFormat="1" applyFont="1" applyBorder="1" applyAlignment="1" applyProtection="1">
      <alignment horizontal="right" vertical="top"/>
    </xf>
    <xf numFmtId="165" fontId="5" fillId="0" borderId="7" xfId="0" applyNumberFormat="1" applyFont="1" applyFill="1" applyBorder="1" applyAlignment="1" applyProtection="1">
      <alignment horizontal="right" vertical="center"/>
    </xf>
    <xf numFmtId="165" fontId="5" fillId="0" borderId="1" xfId="0" applyNumberFormat="1" applyFont="1" applyBorder="1" applyAlignment="1" applyProtection="1">
      <alignment horizontal="right" vertical="top"/>
    </xf>
    <xf numFmtId="165" fontId="10" fillId="0" borderId="2" xfId="0" applyNumberFormat="1" applyFont="1" applyBorder="1" applyAlignment="1" applyProtection="1">
      <alignment horizontal="right" vertical="top"/>
    </xf>
    <xf numFmtId="165" fontId="10" fillId="0" borderId="5" xfId="0" applyNumberFormat="1" applyFont="1" applyFill="1" applyBorder="1" applyAlignment="1" applyProtection="1">
      <alignment horizontal="right" vertical="center"/>
    </xf>
    <xf numFmtId="165" fontId="5" fillId="0" borderId="7" xfId="0" applyNumberFormat="1" applyFont="1" applyBorder="1" applyAlignment="1" applyProtection="1">
      <alignment horizontal="right" vertical="center"/>
      <protection locked="0"/>
    </xf>
    <xf numFmtId="165" fontId="5" fillId="5" borderId="7" xfId="0" applyNumberFormat="1" applyFont="1" applyFill="1" applyBorder="1" applyAlignment="1" applyProtection="1">
      <alignment horizontal="center" vertical="center"/>
    </xf>
    <xf numFmtId="165" fontId="5" fillId="0" borderId="5" xfId="0" applyNumberFormat="1" applyFont="1" applyBorder="1" applyAlignment="1" applyProtection="1">
      <alignment horizontal="right" vertical="top"/>
      <protection locked="0"/>
    </xf>
    <xf numFmtId="165" fontId="5" fillId="0" borderId="7" xfId="0" applyNumberFormat="1" applyFont="1" applyFill="1" applyBorder="1" applyAlignment="1" applyProtection="1">
      <alignment horizontal="right" vertical="top"/>
    </xf>
    <xf numFmtId="165" fontId="5" fillId="5" borderId="7" xfId="0" applyNumberFormat="1" applyFont="1" applyFill="1" applyBorder="1" applyAlignment="1" applyProtection="1">
      <alignment horizontal="right"/>
      <protection locked="0"/>
    </xf>
    <xf numFmtId="165" fontId="5" fillId="5" borderId="7" xfId="0" applyNumberFormat="1" applyFont="1" applyFill="1" applyBorder="1" applyAlignment="1" applyProtection="1">
      <alignment horizontal="right" vertical="center"/>
      <protection locked="0"/>
    </xf>
    <xf numFmtId="165" fontId="5" fillId="5" borderId="1" xfId="0" applyNumberFormat="1" applyFont="1" applyFill="1" applyBorder="1" applyAlignment="1" applyProtection="1">
      <alignment horizontal="right" vertical="center"/>
    </xf>
    <xf numFmtId="165" fontId="5" fillId="0" borderId="2" xfId="0" applyNumberFormat="1" applyFont="1" applyFill="1" applyBorder="1" applyAlignment="1" applyProtection="1">
      <alignment horizontal="right"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  <protection locked="0"/>
    </xf>
    <xf numFmtId="165" fontId="5" fillId="5" borderId="2" xfId="0" applyNumberFormat="1" applyFont="1" applyFill="1" applyBorder="1" applyAlignment="1" applyProtection="1">
      <alignment vertical="center"/>
    </xf>
    <xf numFmtId="165" fontId="3" fillId="0" borderId="2" xfId="0" applyNumberFormat="1" applyFont="1" applyBorder="1" applyAlignment="1" applyProtection="1">
      <alignment horizontal="right"/>
      <protection locked="0"/>
    </xf>
    <xf numFmtId="165" fontId="5" fillId="5" borderId="2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Border="1" applyAlignment="1" applyProtection="1">
      <alignment horizontal="right"/>
    </xf>
    <xf numFmtId="165" fontId="5" fillId="5" borderId="2" xfId="0" applyNumberFormat="1" applyFont="1" applyFill="1" applyBorder="1" applyAlignment="1" applyProtection="1">
      <alignment vertical="top" wrapText="1"/>
    </xf>
    <xf numFmtId="165" fontId="5" fillId="5" borderId="2" xfId="0" applyNumberFormat="1" applyFont="1" applyFill="1" applyBorder="1" applyAlignment="1" applyProtection="1">
      <alignment horizontal="right" vertical="top" wrapText="1"/>
    </xf>
    <xf numFmtId="165" fontId="3" fillId="0" borderId="2" xfId="0" applyNumberFormat="1" applyFont="1" applyFill="1" applyBorder="1" applyAlignment="1" applyProtection="1">
      <alignment horizontal="right"/>
    </xf>
    <xf numFmtId="165" fontId="5" fillId="3" borderId="2" xfId="0" applyNumberFormat="1" applyFont="1" applyFill="1" applyBorder="1" applyAlignment="1" applyProtection="1">
      <alignment vertical="top" wrapText="1"/>
    </xf>
    <xf numFmtId="165" fontId="6" fillId="5" borderId="2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5" borderId="2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5" fillId="5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164" fontId="5" fillId="5" borderId="2" xfId="0" applyNumberFormat="1" applyFont="1" applyFill="1" applyBorder="1" applyAlignment="1" applyProtection="1">
      <alignment horizontal="center" vertical="top" wrapText="1"/>
    </xf>
    <xf numFmtId="164" fontId="3" fillId="0" borderId="2" xfId="0" applyNumberFormat="1" applyFont="1" applyFill="1" applyBorder="1" applyAlignment="1" applyProtection="1">
      <alignment horizontal="center"/>
    </xf>
    <xf numFmtId="164" fontId="5" fillId="3" borderId="2" xfId="0" applyNumberFormat="1" applyFont="1" applyFill="1" applyBorder="1" applyAlignment="1" applyProtection="1">
      <alignment horizontal="center" vertical="top" wrapText="1"/>
    </xf>
    <xf numFmtId="164" fontId="3" fillId="3" borderId="2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5" borderId="2" xfId="0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Border="1" applyAlignment="1" applyProtection="1">
      <alignment horizontal="center" vertical="top" wrapText="1"/>
      <protection locked="0"/>
    </xf>
    <xf numFmtId="164" fontId="5" fillId="0" borderId="2" xfId="0" applyNumberFormat="1" applyFont="1" applyBorder="1" applyAlignment="1" applyProtection="1">
      <alignment horizontal="center" vertical="top" wrapText="1"/>
    </xf>
    <xf numFmtId="164" fontId="3" fillId="0" borderId="2" xfId="0" applyNumberFormat="1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164" fontId="5" fillId="0" borderId="2" xfId="0" applyNumberFormat="1" applyFont="1" applyFill="1" applyBorder="1" applyAlignment="1" applyProtection="1">
      <alignment horizontal="center" vertical="center"/>
      <protection locked="0"/>
    </xf>
    <xf numFmtId="165" fontId="5" fillId="0" borderId="2" xfId="0" applyNumberFormat="1" applyFont="1" applyFill="1" applyBorder="1" applyAlignment="1" applyProtection="1">
      <alignment vertical="center"/>
    </xf>
    <xf numFmtId="164" fontId="5" fillId="0" borderId="2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2" xfId="0" applyNumberFormat="1" applyFont="1" applyFill="1" applyBorder="1" applyAlignment="1" applyProtection="1">
      <alignment vertical="top" wrapText="1"/>
    </xf>
    <xf numFmtId="1" fontId="5" fillId="0" borderId="1" xfId="0" applyNumberFormat="1" applyFont="1" applyFill="1" applyBorder="1" applyAlignment="1" applyProtection="1">
      <alignment horizontal="center" vertical="justify"/>
    </xf>
    <xf numFmtId="1" fontId="3" fillId="0" borderId="2" xfId="0" applyNumberFormat="1" applyFont="1" applyBorder="1" applyAlignment="1" applyProtection="1">
      <alignment horizontal="right" vertical="top"/>
    </xf>
    <xf numFmtId="1" fontId="5" fillId="0" borderId="2" xfId="0" applyNumberFormat="1" applyFont="1" applyBorder="1" applyAlignment="1" applyProtection="1">
      <alignment horizontal="right" vertical="top"/>
      <protection locked="0"/>
    </xf>
    <xf numFmtId="1" fontId="5" fillId="0" borderId="2" xfId="0" applyNumberFormat="1" applyFont="1" applyBorder="1" applyAlignment="1" applyProtection="1">
      <alignment horizontal="right" vertical="top"/>
    </xf>
    <xf numFmtId="1" fontId="3" fillId="0" borderId="2" xfId="0" applyNumberFormat="1" applyFont="1" applyBorder="1" applyAlignment="1" applyProtection="1">
      <alignment horizontal="right" vertical="top"/>
      <protection locked="0"/>
    </xf>
    <xf numFmtId="1" fontId="3" fillId="0" borderId="3" xfId="0" applyNumberFormat="1" applyFont="1" applyBorder="1" applyAlignment="1" applyProtection="1">
      <alignment horizontal="right" vertical="top"/>
      <protection locked="0"/>
    </xf>
    <xf numFmtId="1" fontId="5" fillId="0" borderId="7" xfId="0" applyNumberFormat="1" applyFont="1" applyFill="1" applyBorder="1" applyAlignment="1" applyProtection="1">
      <alignment horizontal="right" vertical="center"/>
    </xf>
    <xf numFmtId="1" fontId="5" fillId="0" borderId="1" xfId="0" applyNumberFormat="1" applyFont="1" applyBorder="1" applyAlignment="1" applyProtection="1">
      <alignment horizontal="right" vertical="top"/>
    </xf>
    <xf numFmtId="1" fontId="3" fillId="0" borderId="2" xfId="0" applyNumberFormat="1" applyFont="1" applyBorder="1" applyAlignment="1" applyProtection="1">
      <alignment horizontal="right" vertical="center"/>
      <protection locked="0"/>
    </xf>
    <xf numFmtId="1" fontId="3" fillId="0" borderId="3" xfId="0" applyNumberFormat="1" applyFont="1" applyBorder="1" applyAlignment="1" applyProtection="1">
      <alignment horizontal="right" vertical="center"/>
      <protection locked="0"/>
    </xf>
    <xf numFmtId="1" fontId="5" fillId="0" borderId="5" xfId="0" applyNumberFormat="1" applyFont="1" applyBorder="1" applyAlignment="1" applyProtection="1">
      <alignment horizontal="right" vertical="top"/>
      <protection locked="0"/>
    </xf>
    <xf numFmtId="1" fontId="5" fillId="0" borderId="7" xfId="0" applyNumberFormat="1" applyFont="1" applyBorder="1" applyAlignment="1" applyProtection="1">
      <alignment horizontal="right" vertical="center"/>
      <protection locked="0"/>
    </xf>
    <xf numFmtId="1" fontId="5" fillId="5" borderId="7" xfId="0" applyNumberFormat="1" applyFont="1" applyFill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right" vertical="top"/>
    </xf>
    <xf numFmtId="1" fontId="5" fillId="5" borderId="7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1" fontId="5" fillId="0" borderId="2" xfId="0" applyNumberFormat="1" applyFont="1" applyFill="1" applyBorder="1" applyAlignment="1" applyProtection="1">
      <alignment horizontal="right"/>
      <protection locked="0"/>
    </xf>
    <xf numFmtId="1" fontId="5" fillId="5" borderId="7" xfId="0" applyNumberFormat="1" applyFont="1" applyFill="1" applyBorder="1" applyAlignment="1" applyProtection="1">
      <alignment horizontal="right" vertical="center"/>
      <protection locked="0"/>
    </xf>
    <xf numFmtId="1" fontId="5" fillId="0" borderId="3" xfId="0" applyNumberFormat="1" applyFont="1" applyFill="1" applyBorder="1" applyAlignment="1" applyProtection="1">
      <alignment horizontal="right"/>
      <protection locked="0"/>
    </xf>
    <xf numFmtId="1" fontId="5" fillId="0" borderId="2" xfId="0" applyNumberFormat="1" applyFont="1" applyBorder="1" applyAlignment="1" applyProtection="1">
      <alignment horizontal="center" vertical="top"/>
      <protection locked="0"/>
    </xf>
    <xf numFmtId="1" fontId="5" fillId="0" borderId="2" xfId="0" applyNumberFormat="1" applyFont="1" applyBorder="1" applyAlignment="1" applyProtection="1">
      <alignment horizontal="center" vertical="top"/>
    </xf>
    <xf numFmtId="1" fontId="3" fillId="0" borderId="2" xfId="0" applyNumberFormat="1" applyFont="1" applyFill="1" applyBorder="1" applyAlignment="1" applyProtection="1">
      <alignment horizontal="center" vertical="top"/>
      <protection locked="0"/>
    </xf>
    <xf numFmtId="1" fontId="3" fillId="0" borderId="2" xfId="0" applyNumberFormat="1" applyFont="1" applyBorder="1" applyAlignment="1" applyProtection="1">
      <alignment horizontal="center" vertical="top"/>
    </xf>
    <xf numFmtId="1" fontId="3" fillId="0" borderId="2" xfId="0" applyNumberFormat="1" applyFont="1" applyBorder="1" applyAlignment="1" applyProtection="1">
      <alignment horizontal="center" vertical="top"/>
      <protection locked="0"/>
    </xf>
    <xf numFmtId="1" fontId="5" fillId="0" borderId="2" xfId="0" applyNumberFormat="1" applyFont="1" applyFill="1" applyBorder="1" applyAlignment="1" applyProtection="1">
      <alignment horizontal="center" vertical="top"/>
      <protection locked="0"/>
    </xf>
    <xf numFmtId="0" fontId="5" fillId="4" borderId="6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left" vertical="top"/>
    </xf>
    <xf numFmtId="164" fontId="5" fillId="6" borderId="2" xfId="0" applyNumberFormat="1" applyFont="1" applyFill="1" applyBorder="1" applyAlignment="1" applyProtection="1">
      <alignment horizontal="right" vertical="top"/>
    </xf>
    <xf numFmtId="4" fontId="5" fillId="6" borderId="2" xfId="0" applyNumberFormat="1" applyFont="1" applyFill="1" applyBorder="1" applyAlignment="1" applyProtection="1">
      <alignment horizontal="right" vertical="top"/>
    </xf>
    <xf numFmtId="164" fontId="5" fillId="6" borderId="3" xfId="0" applyNumberFormat="1" applyFont="1" applyFill="1" applyBorder="1" applyAlignment="1" applyProtection="1">
      <alignment horizontal="right" vertical="top"/>
      <protection locked="0"/>
    </xf>
    <xf numFmtId="4" fontId="5" fillId="6" borderId="3" xfId="0" applyNumberFormat="1" applyFont="1" applyFill="1" applyBorder="1" applyAlignment="1" applyProtection="1">
      <alignment horizontal="right" vertical="top"/>
      <protection locked="0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Protection="1">
      <protection locked="0"/>
    </xf>
    <xf numFmtId="165" fontId="5" fillId="5" borderId="3" xfId="0" applyNumberFormat="1" applyFont="1" applyFill="1" applyBorder="1" applyAlignment="1" applyProtection="1">
      <alignment horizontal="center" vertical="center"/>
    </xf>
    <xf numFmtId="165" fontId="3" fillId="0" borderId="2" xfId="0" applyNumberFormat="1" applyFont="1" applyBorder="1" applyAlignment="1" applyProtection="1">
      <alignment horizontal="right" vertical="top"/>
      <protection locked="0"/>
    </xf>
    <xf numFmtId="165" fontId="3" fillId="0" borderId="2" xfId="0" applyNumberFormat="1" applyFont="1" applyBorder="1" applyAlignment="1" applyProtection="1">
      <alignment horizontal="right" vertical="top"/>
    </xf>
    <xf numFmtId="1" fontId="5" fillId="0" borderId="3" xfId="0" applyNumberFormat="1" applyFont="1" applyFill="1" applyBorder="1" applyAlignment="1" applyProtection="1">
      <alignment horizontal="center" vertical="top"/>
      <protection locked="0"/>
    </xf>
    <xf numFmtId="1" fontId="5" fillId="0" borderId="3" xfId="0" applyNumberFormat="1" applyFont="1" applyBorder="1" applyAlignment="1" applyProtection="1">
      <alignment horizontal="right" vertical="top"/>
    </xf>
    <xf numFmtId="1" fontId="5" fillId="0" borderId="5" xfId="0" applyNumberFormat="1" applyFont="1" applyFill="1" applyBorder="1" applyAlignment="1" applyProtection="1">
      <alignment horizontal="right"/>
      <protection locked="0"/>
    </xf>
    <xf numFmtId="0" fontId="5" fillId="7" borderId="7" xfId="0" applyFont="1" applyFill="1" applyBorder="1" applyAlignment="1" applyProtection="1">
      <alignment horizontal="left" vertical="center"/>
    </xf>
    <xf numFmtId="1" fontId="5" fillId="7" borderId="7" xfId="0" applyNumberFormat="1" applyFont="1" applyFill="1" applyBorder="1" applyAlignment="1" applyProtection="1">
      <alignment horizontal="right" vertical="center"/>
    </xf>
    <xf numFmtId="165" fontId="5" fillId="7" borderId="7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4" fontId="3" fillId="0" borderId="0" xfId="0" applyNumberFormat="1" applyFont="1" applyAlignment="1" applyProtection="1">
      <alignment horizontal="left" vertical="center" indent="3"/>
      <protection locked="0"/>
    </xf>
    <xf numFmtId="0" fontId="17" fillId="0" borderId="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left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Fill="1" applyBorder="1" applyAlignment="1" applyProtection="1">
      <alignment horizontal="left" vertical="top" wrapText="1"/>
    </xf>
    <xf numFmtId="0" fontId="0" fillId="0" borderId="5" xfId="0" applyBorder="1" applyAlignment="1">
      <alignment wrapText="1"/>
    </xf>
    <xf numFmtId="1" fontId="5" fillId="0" borderId="3" xfId="0" applyNumberFormat="1" applyFont="1" applyFill="1" applyBorder="1" applyAlignment="1" applyProtection="1">
      <alignment horizontal="right" wrapText="1"/>
      <protection locked="0"/>
    </xf>
    <xf numFmtId="1" fontId="5" fillId="0" borderId="5" xfId="0" applyNumberFormat="1" applyFont="1" applyFill="1" applyBorder="1" applyAlignment="1" applyProtection="1">
      <alignment horizontal="right" wrapText="1"/>
      <protection locked="0"/>
    </xf>
    <xf numFmtId="0" fontId="5" fillId="0" borderId="7" xfId="0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vertical="center" wrapText="1"/>
    </xf>
    <xf numFmtId="165" fontId="5" fillId="0" borderId="3" xfId="0" applyNumberFormat="1" applyFont="1" applyFill="1" applyBorder="1" applyAlignment="1" applyProtection="1">
      <alignment horizontal="right" wrapText="1"/>
      <protection locked="0"/>
    </xf>
    <xf numFmtId="165" fontId="5" fillId="0" borderId="5" xfId="0" applyNumberFormat="1" applyFont="1" applyFill="1" applyBorder="1" applyAlignment="1" applyProtection="1">
      <alignment horizontal="right" wrapText="1"/>
      <protection locked="0"/>
    </xf>
    <xf numFmtId="165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5" fillId="7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7" borderId="7" xfId="0" applyFont="1" applyFill="1" applyBorder="1" applyAlignment="1" applyProtection="1">
      <alignment horizontal="left" vertical="center" wrapText="1"/>
    </xf>
    <xf numFmtId="0" fontId="0" fillId="7" borderId="7" xfId="0" applyFill="1" applyBorder="1" applyAlignment="1">
      <alignment vertical="center" wrapText="1"/>
    </xf>
    <xf numFmtId="1" fontId="5" fillId="7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justify" wrapText="1"/>
    </xf>
    <xf numFmtId="0" fontId="0" fillId="0" borderId="0" xfId="0" applyAlignment="1">
      <alignment horizontal="justify" wrapText="1"/>
    </xf>
    <xf numFmtId="0" fontId="5" fillId="6" borderId="3" xfId="0" applyFont="1" applyFill="1" applyBorder="1" applyAlignment="1" applyProtection="1">
      <alignment horizontal="left" vertical="top" wrapText="1"/>
    </xf>
    <xf numFmtId="0" fontId="0" fillId="6" borderId="1" xfId="0" applyFill="1" applyBorder="1" applyAlignment="1">
      <alignment wrapText="1"/>
    </xf>
    <xf numFmtId="164" fontId="5" fillId="6" borderId="3" xfId="0" applyNumberFormat="1" applyFont="1" applyFill="1" applyBorder="1" applyAlignment="1" applyProtection="1">
      <alignment horizontal="right" wrapText="1"/>
      <protection locked="0"/>
    </xf>
    <xf numFmtId="164" fontId="5" fillId="6" borderId="1" xfId="0" applyNumberFormat="1" applyFont="1" applyFill="1" applyBorder="1" applyAlignment="1" applyProtection="1">
      <alignment horizontal="right" wrapText="1"/>
      <protection locked="0"/>
    </xf>
    <xf numFmtId="4" fontId="5" fillId="0" borderId="3" xfId="0" applyNumberFormat="1" applyFont="1" applyFill="1" applyBorder="1" applyAlignment="1" applyProtection="1">
      <alignment horizontal="right" wrapText="1"/>
      <protection locked="0"/>
    </xf>
    <xf numFmtId="4" fontId="5" fillId="0" borderId="1" xfId="0" applyNumberFormat="1" applyFont="1" applyFill="1" applyBorder="1" applyAlignment="1" applyProtection="1">
      <alignment horizontal="right" wrapText="1"/>
      <protection locked="0"/>
    </xf>
    <xf numFmtId="4" fontId="5" fillId="6" borderId="3" xfId="0" applyNumberFormat="1" applyFont="1" applyFill="1" applyBorder="1" applyAlignment="1" applyProtection="1">
      <alignment horizontal="right" wrapText="1"/>
      <protection locked="0"/>
    </xf>
    <xf numFmtId="4" fontId="5" fillId="6" borderId="1" xfId="0" applyNumberFormat="1" applyFont="1" applyFill="1" applyBorder="1" applyAlignment="1" applyProtection="1">
      <alignment horizontal="right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164" fontId="5" fillId="0" borderId="3" xfId="0" applyNumberFormat="1" applyFont="1" applyFill="1" applyBorder="1" applyAlignment="1" applyProtection="1">
      <alignment horizontal="right" wrapText="1"/>
      <protection locked="0"/>
    </xf>
    <xf numFmtId="164" fontId="5" fillId="0" borderId="1" xfId="0" applyNumberFormat="1" applyFont="1" applyFill="1" applyBorder="1" applyAlignment="1" applyProtection="1">
      <alignment horizontal="right" wrapText="1"/>
      <protection locked="0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19050</xdr:rowOff>
    </xdr:from>
    <xdr:to>
      <xdr:col>4</xdr:col>
      <xdr:colOff>933450</xdr:colOff>
      <xdr:row>5</xdr:row>
      <xdr:rowOff>76200</xdr:rowOff>
    </xdr:to>
    <xdr:pic>
      <xdr:nvPicPr>
        <xdr:cNvPr id="3" name="2 Imagen" descr="logo de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19050"/>
          <a:ext cx="13620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885825</xdr:colOff>
      <xdr:row>0</xdr:row>
      <xdr:rowOff>9525</xdr:rowOff>
    </xdr:from>
    <xdr:to>
      <xdr:col>6</xdr:col>
      <xdr:colOff>9525</xdr:colOff>
      <xdr:row>5</xdr:row>
      <xdr:rowOff>209550</xdr:rowOff>
    </xdr:to>
    <xdr:pic>
      <xdr:nvPicPr>
        <xdr:cNvPr id="3" name="2 Imagen" descr="logo de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3150" y="9525"/>
          <a:ext cx="13620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ardo\My%20Documents\Modelos%20de%20cuentas%20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Pérdidas y Ganancias"/>
      <sheetName val="Distribución del resultado"/>
      <sheetName val="Presupuesto tesorería"/>
      <sheetName val="Otra información"/>
      <sheetName val="Ppto. de actividad"/>
      <sheetName val="Pto. de equilib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155"/>
  <sheetViews>
    <sheetView workbookViewId="0">
      <selection activeCell="B160" sqref="B160"/>
    </sheetView>
  </sheetViews>
  <sheetFormatPr baseColWidth="10" defaultColWidth="11.42578125" defaultRowHeight="12.75"/>
  <cols>
    <col min="1" max="1" width="5.28515625" style="12" customWidth="1"/>
    <col min="2" max="2" width="70.140625" style="11" customWidth="1"/>
    <col min="3" max="3" width="12.5703125" style="184" hidden="1" customWidth="1"/>
    <col min="4" max="4" width="15.28515625" style="184" customWidth="1"/>
    <col min="5" max="5" width="17" style="11" customWidth="1"/>
    <col min="6" max="6" width="12.5703125" style="184" hidden="1" customWidth="1"/>
    <col min="7" max="8" width="10.140625" style="11" bestFit="1" customWidth="1"/>
    <col min="9" max="9" width="0" style="12" hidden="1" customWidth="1"/>
    <col min="10" max="16384" width="11.42578125" style="12"/>
  </cols>
  <sheetData>
    <row r="2" spans="2:8" s="2" customFormat="1">
      <c r="B2" s="1"/>
      <c r="C2" s="160"/>
      <c r="D2" s="160"/>
      <c r="E2" s="1"/>
      <c r="F2" s="160"/>
    </row>
    <row r="3" spans="2:8" s="2" customFormat="1">
      <c r="B3" s="1"/>
      <c r="C3" s="160"/>
      <c r="D3" s="160"/>
      <c r="E3" s="1"/>
      <c r="F3" s="160"/>
    </row>
    <row r="4" spans="2:8" s="2" customFormat="1">
      <c r="B4" s="1"/>
      <c r="C4" s="160"/>
      <c r="D4" s="160"/>
      <c r="E4" s="1"/>
      <c r="F4" s="160"/>
    </row>
    <row r="5" spans="2:8" s="2" customFormat="1" ht="18">
      <c r="B5" s="238" t="s">
        <v>254</v>
      </c>
      <c r="C5" s="239"/>
      <c r="D5" s="239"/>
      <c r="E5" s="239"/>
      <c r="F5" s="233"/>
    </row>
    <row r="6" spans="2:8" ht="22.5" customHeight="1">
      <c r="B6" s="240" t="s">
        <v>253</v>
      </c>
      <c r="C6" s="241"/>
      <c r="D6" s="241"/>
      <c r="E6" s="241"/>
      <c r="F6" s="234"/>
      <c r="G6" s="12"/>
      <c r="H6" s="12"/>
    </row>
    <row r="7" spans="2:8" s="2" customFormat="1">
      <c r="B7" s="236" t="s">
        <v>0</v>
      </c>
      <c r="C7" s="65" t="s">
        <v>42</v>
      </c>
      <c r="D7" s="65">
        <v>2020</v>
      </c>
      <c r="E7" s="65">
        <v>2019</v>
      </c>
      <c r="F7" s="65">
        <v>2020</v>
      </c>
      <c r="G7" s="4"/>
      <c r="H7" s="4"/>
    </row>
    <row r="8" spans="2:8" s="2" customFormat="1">
      <c r="B8" s="236"/>
      <c r="C8" s="66" t="s">
        <v>41</v>
      </c>
      <c r="D8" s="66"/>
      <c r="E8" s="66"/>
      <c r="F8" s="66"/>
      <c r="G8" s="4"/>
      <c r="H8" s="4"/>
    </row>
    <row r="9" spans="2:8" s="6" customFormat="1">
      <c r="B9" s="67" t="s">
        <v>44</v>
      </c>
      <c r="C9" s="161"/>
      <c r="D9" s="147">
        <v>410312.2</v>
      </c>
      <c r="E9" s="147">
        <f>E11+E18+E25+E29+E32+E38+E44</f>
        <v>412619.48</v>
      </c>
      <c r="F9" s="147">
        <f>F11+F18+F25+F29+F32+F38+F44</f>
        <v>410312.2</v>
      </c>
    </row>
    <row r="10" spans="2:8" s="6" customFormat="1" ht="5.25" customHeight="1">
      <c r="B10" s="7"/>
      <c r="C10" s="162"/>
      <c r="D10" s="162"/>
      <c r="E10" s="148"/>
      <c r="F10" s="162"/>
    </row>
    <row r="11" spans="2:8">
      <c r="B11" s="9" t="s">
        <v>132</v>
      </c>
      <c r="C11" s="163" t="s">
        <v>245</v>
      </c>
      <c r="D11" s="149">
        <v>145904.06</v>
      </c>
      <c r="E11" s="149">
        <f>+BALANCE!C9</f>
        <v>143126.91</v>
      </c>
      <c r="F11" s="149">
        <f>+BALANCE!D9</f>
        <v>145904.06</v>
      </c>
    </row>
    <row r="12" spans="2:8" hidden="1">
      <c r="B12" s="13" t="s">
        <v>2</v>
      </c>
      <c r="C12" s="164"/>
      <c r="D12" s="149">
        <v>0</v>
      </c>
      <c r="E12" s="149">
        <f>+BALANCE!C10</f>
        <v>0</v>
      </c>
      <c r="F12" s="149">
        <f>+BALANCE!D10</f>
        <v>0</v>
      </c>
    </row>
    <row r="13" spans="2:8" hidden="1">
      <c r="B13" s="13" t="s">
        <v>3</v>
      </c>
      <c r="C13" s="164"/>
      <c r="D13" s="149">
        <v>0</v>
      </c>
      <c r="E13" s="149">
        <f>+BALANCE!C11</f>
        <v>0</v>
      </c>
      <c r="F13" s="149">
        <f>+BALANCE!D11</f>
        <v>0</v>
      </c>
    </row>
    <row r="14" spans="2:8" hidden="1">
      <c r="B14" s="13" t="s">
        <v>4</v>
      </c>
      <c r="C14" s="164"/>
      <c r="D14" s="149">
        <v>0</v>
      </c>
      <c r="E14" s="149">
        <f>+BALANCE!C12</f>
        <v>0</v>
      </c>
      <c r="F14" s="149">
        <f>+BALANCE!D12</f>
        <v>0</v>
      </c>
    </row>
    <row r="15" spans="2:8" hidden="1">
      <c r="B15" s="13" t="s">
        <v>5</v>
      </c>
      <c r="C15" s="164"/>
      <c r="D15" s="149">
        <v>0</v>
      </c>
      <c r="E15" s="149">
        <f>+BALANCE!C13</f>
        <v>0</v>
      </c>
      <c r="F15" s="149">
        <f>+BALANCE!D13</f>
        <v>0</v>
      </c>
    </row>
    <row r="16" spans="2:8" hidden="1">
      <c r="B16" s="13" t="s">
        <v>6</v>
      </c>
      <c r="C16" s="164"/>
      <c r="D16" s="149">
        <v>145904.06</v>
      </c>
      <c r="E16" s="149">
        <f>+BALANCE!C14</f>
        <v>143126.91</v>
      </c>
      <c r="F16" s="149">
        <f>+BALANCE!D14</f>
        <v>145904.06</v>
      </c>
    </row>
    <row r="17" spans="2:6" hidden="1">
      <c r="B17" s="13" t="s">
        <v>7</v>
      </c>
      <c r="C17" s="164"/>
      <c r="D17" s="149">
        <v>0</v>
      </c>
      <c r="E17" s="149">
        <f>+BALANCE!C15</f>
        <v>0</v>
      </c>
      <c r="F17" s="149">
        <f>+BALANCE!D15</f>
        <v>0</v>
      </c>
    </row>
    <row r="18" spans="2:6">
      <c r="B18" s="9" t="s">
        <v>133</v>
      </c>
      <c r="C18" s="220">
        <v>5</v>
      </c>
      <c r="D18" s="149">
        <v>0</v>
      </c>
      <c r="E18" s="149">
        <f>+BALANCE!C16</f>
        <v>0</v>
      </c>
      <c r="F18" s="149">
        <f>+BALANCE!D16</f>
        <v>0</v>
      </c>
    </row>
    <row r="19" spans="2:6" hidden="1">
      <c r="B19" s="13" t="s">
        <v>94</v>
      </c>
      <c r="C19" s="164"/>
      <c r="D19" s="149">
        <v>0</v>
      </c>
      <c r="E19" s="149">
        <f>+BALANCE!C17</f>
        <v>0</v>
      </c>
      <c r="F19" s="149">
        <f>+BALANCE!D17</f>
        <v>0</v>
      </c>
    </row>
    <row r="20" spans="2:6" hidden="1">
      <c r="B20" s="13" t="s">
        <v>95</v>
      </c>
      <c r="C20" s="164"/>
      <c r="D20" s="149">
        <v>0</v>
      </c>
      <c r="E20" s="149">
        <f>+BALANCE!C18</f>
        <v>0</v>
      </c>
      <c r="F20" s="149">
        <f>+BALANCE!D18</f>
        <v>0</v>
      </c>
    </row>
    <row r="21" spans="2:6" hidden="1">
      <c r="B21" s="13" t="s">
        <v>96</v>
      </c>
      <c r="C21" s="164"/>
      <c r="D21" s="149">
        <v>0</v>
      </c>
      <c r="E21" s="149">
        <f>+BALANCE!C19</f>
        <v>0</v>
      </c>
      <c r="F21" s="149">
        <f>+BALANCE!D19</f>
        <v>0</v>
      </c>
    </row>
    <row r="22" spans="2:6" hidden="1">
      <c r="B22" s="13" t="s">
        <v>97</v>
      </c>
      <c r="C22" s="164"/>
      <c r="D22" s="149">
        <v>0</v>
      </c>
      <c r="E22" s="149">
        <f>+BALANCE!C20</f>
        <v>0</v>
      </c>
      <c r="F22" s="149">
        <f>+BALANCE!D20</f>
        <v>0</v>
      </c>
    </row>
    <row r="23" spans="2:6" hidden="1">
      <c r="B23" s="13" t="s">
        <v>98</v>
      </c>
      <c r="C23" s="164"/>
      <c r="D23" s="149">
        <v>0</v>
      </c>
      <c r="E23" s="149">
        <f>+BALANCE!C21</f>
        <v>0</v>
      </c>
      <c r="F23" s="149">
        <f>+BALANCE!D21</f>
        <v>0</v>
      </c>
    </row>
    <row r="24" spans="2:6" hidden="1">
      <c r="B24" s="13" t="s">
        <v>99</v>
      </c>
      <c r="C24" s="164"/>
      <c r="D24" s="149">
        <v>0</v>
      </c>
      <c r="E24" s="149">
        <f>+BALANCE!C22</f>
        <v>0</v>
      </c>
      <c r="F24" s="149">
        <f>+BALANCE!D22</f>
        <v>0</v>
      </c>
    </row>
    <row r="25" spans="2:6">
      <c r="B25" s="9" t="s">
        <v>124</v>
      </c>
      <c r="C25" s="163" t="s">
        <v>246</v>
      </c>
      <c r="D25" s="149">
        <v>214557.88</v>
      </c>
      <c r="E25" s="149">
        <f>+BALANCE!C24</f>
        <v>206242.31</v>
      </c>
      <c r="F25" s="149">
        <f>+BALANCE!D24</f>
        <v>214557.88</v>
      </c>
    </row>
    <row r="26" spans="2:6" hidden="1">
      <c r="B26" s="13" t="s">
        <v>8</v>
      </c>
      <c r="C26" s="164"/>
      <c r="D26" s="149">
        <v>214557.88</v>
      </c>
      <c r="E26" s="149">
        <f>+BALANCE!C24</f>
        <v>206242.31</v>
      </c>
      <c r="F26" s="149">
        <f>+BALANCE!D24</f>
        <v>214557.88</v>
      </c>
    </row>
    <row r="27" spans="2:6" ht="25.5" hidden="1">
      <c r="B27" s="15" t="s">
        <v>9</v>
      </c>
      <c r="C27" s="164"/>
      <c r="D27" s="149">
        <v>163234.56</v>
      </c>
      <c r="E27" s="149">
        <f>+BALANCE!C25</f>
        <v>172984.91</v>
      </c>
      <c r="F27" s="149">
        <f>+BALANCE!D25</f>
        <v>163234.56</v>
      </c>
    </row>
    <row r="28" spans="2:6" hidden="1">
      <c r="B28" s="13" t="s">
        <v>10</v>
      </c>
      <c r="C28" s="164"/>
      <c r="D28" s="149">
        <v>51323.32</v>
      </c>
      <c r="E28" s="149">
        <f>+BALANCE!C26</f>
        <v>33257.4</v>
      </c>
      <c r="F28" s="149">
        <f>+BALANCE!D26</f>
        <v>51323.32</v>
      </c>
    </row>
    <row r="29" spans="2:6">
      <c r="B29" s="16" t="s">
        <v>101</v>
      </c>
      <c r="C29" s="163"/>
      <c r="D29" s="149">
        <v>0</v>
      </c>
      <c r="E29" s="149">
        <f>+BALANCE!C27</f>
        <v>0</v>
      </c>
      <c r="F29" s="149">
        <f>+BALANCE!D27</f>
        <v>0</v>
      </c>
    </row>
    <row r="30" spans="2:6" hidden="1">
      <c r="B30" s="13" t="s">
        <v>11</v>
      </c>
      <c r="C30" s="164"/>
      <c r="D30" s="149">
        <v>0</v>
      </c>
      <c r="E30" s="149">
        <f>+BALANCE!C28</f>
        <v>0</v>
      </c>
      <c r="F30" s="149">
        <f>+BALANCE!D28</f>
        <v>0</v>
      </c>
    </row>
    <row r="31" spans="2:6" hidden="1">
      <c r="B31" s="13" t="s">
        <v>12</v>
      </c>
      <c r="C31" s="164"/>
      <c r="D31" s="149">
        <v>0</v>
      </c>
      <c r="E31" s="149">
        <f>+BALANCE!C29</f>
        <v>0</v>
      </c>
      <c r="F31" s="149">
        <f>+BALANCE!D29</f>
        <v>0</v>
      </c>
    </row>
    <row r="32" spans="2:6">
      <c r="B32" s="9" t="s">
        <v>170</v>
      </c>
      <c r="C32" s="163"/>
      <c r="D32" s="149">
        <v>0</v>
      </c>
      <c r="E32" s="149">
        <f>+BALANCE!C30</f>
        <v>0</v>
      </c>
      <c r="F32" s="149">
        <f>+BALANCE!D30</f>
        <v>0</v>
      </c>
    </row>
    <row r="33" spans="2:22" hidden="1">
      <c r="B33" s="15" t="s">
        <v>51</v>
      </c>
      <c r="C33" s="164"/>
      <c r="D33" s="149">
        <v>0</v>
      </c>
      <c r="E33" s="149">
        <f>+BALANCE!C31</f>
        <v>0</v>
      </c>
      <c r="F33" s="149">
        <f>+BALANCE!D31</f>
        <v>0</v>
      </c>
    </row>
    <row r="34" spans="2:22" hidden="1">
      <c r="B34" s="13" t="s">
        <v>69</v>
      </c>
      <c r="C34" s="164"/>
      <c r="D34" s="149">
        <v>0</v>
      </c>
      <c r="E34" s="149">
        <f>+BALANCE!C32</f>
        <v>0</v>
      </c>
      <c r="F34" s="149">
        <f>+BALANCE!D32</f>
        <v>0</v>
      </c>
    </row>
    <row r="35" spans="2:22" hidden="1">
      <c r="B35" s="13" t="s">
        <v>52</v>
      </c>
      <c r="C35" s="164"/>
      <c r="D35" s="149">
        <v>0</v>
      </c>
      <c r="E35" s="149">
        <f>+BALANCE!C33</f>
        <v>0</v>
      </c>
      <c r="F35" s="149">
        <f>+BALANCE!D33</f>
        <v>0</v>
      </c>
    </row>
    <row r="36" spans="2:22" hidden="1">
      <c r="B36" s="13" t="s">
        <v>53</v>
      </c>
      <c r="C36" s="164"/>
      <c r="D36" s="149">
        <v>0</v>
      </c>
      <c r="E36" s="149">
        <f>+BALANCE!C34</f>
        <v>0</v>
      </c>
      <c r="F36" s="149">
        <f>+BALANCE!D34</f>
        <v>0</v>
      </c>
    </row>
    <row r="37" spans="2:22" hidden="1">
      <c r="B37" s="13" t="s">
        <v>54</v>
      </c>
      <c r="C37" s="164"/>
      <c r="D37" s="149">
        <v>0</v>
      </c>
      <c r="E37" s="149">
        <f>+BALANCE!C35</f>
        <v>0</v>
      </c>
      <c r="F37" s="149">
        <f>+BALANCE!D35</f>
        <v>0</v>
      </c>
    </row>
    <row r="38" spans="2:22">
      <c r="B38" s="9" t="s">
        <v>102</v>
      </c>
      <c r="C38" s="163"/>
      <c r="D38" s="149">
        <v>0</v>
      </c>
      <c r="E38" s="149">
        <f>+BALANCE!C36</f>
        <v>0</v>
      </c>
      <c r="F38" s="149">
        <f>+BALANCE!D36</f>
        <v>0</v>
      </c>
    </row>
    <row r="39" spans="2:22" hidden="1">
      <c r="B39" s="15" t="s">
        <v>68</v>
      </c>
      <c r="C39" s="164"/>
      <c r="D39" s="149">
        <v>49850.26</v>
      </c>
      <c r="E39" s="149">
        <f>+BALANCE!C37</f>
        <v>63250.26</v>
      </c>
      <c r="F39" s="149">
        <f>+BALANCE!D37</f>
        <v>49850.26</v>
      </c>
    </row>
    <row r="40" spans="2:22" hidden="1">
      <c r="B40" s="13" t="s">
        <v>70</v>
      </c>
      <c r="C40" s="164"/>
      <c r="D40" s="149">
        <v>0</v>
      </c>
      <c r="E40" s="149">
        <f>+BALANCE!C38</f>
        <v>0</v>
      </c>
      <c r="F40" s="149">
        <f>+BALANCE!D38</f>
        <v>0</v>
      </c>
    </row>
    <row r="41" spans="2:22" hidden="1">
      <c r="B41" s="13" t="s">
        <v>52</v>
      </c>
      <c r="C41" s="165"/>
      <c r="D41" s="149">
        <v>0</v>
      </c>
      <c r="E41" s="149">
        <f>+BALANCE!C39</f>
        <v>0</v>
      </c>
      <c r="F41" s="149">
        <f>+BALANCE!D39</f>
        <v>0</v>
      </c>
    </row>
    <row r="42" spans="2:22" hidden="1">
      <c r="B42" s="13" t="s">
        <v>53</v>
      </c>
      <c r="C42" s="164"/>
      <c r="D42" s="149">
        <v>0</v>
      </c>
      <c r="E42" s="149">
        <f>+BALANCE!C40</f>
        <v>0</v>
      </c>
      <c r="F42" s="149">
        <f>+BALANCE!D40</f>
        <v>0</v>
      </c>
    </row>
    <row r="43" spans="2:22" hidden="1">
      <c r="B43" s="13" t="s">
        <v>54</v>
      </c>
      <c r="C43" s="164"/>
      <c r="D43" s="149">
        <v>0</v>
      </c>
      <c r="E43" s="149">
        <f>+BALANCE!C41</f>
        <v>0</v>
      </c>
      <c r="F43" s="149">
        <f>+BALANCE!D41</f>
        <v>0</v>
      </c>
    </row>
    <row r="44" spans="2:22">
      <c r="B44" s="9" t="s">
        <v>240</v>
      </c>
      <c r="C44" s="166"/>
      <c r="D44" s="149">
        <v>49850.26</v>
      </c>
      <c r="E44" s="149">
        <f>+BALANCE!C42</f>
        <v>63250.26</v>
      </c>
      <c r="F44" s="149">
        <f>+BALANCE!D42</f>
        <v>49850.26</v>
      </c>
    </row>
    <row r="45" spans="2:22" ht="6.75" customHeight="1">
      <c r="B45" s="9"/>
      <c r="C45" s="166"/>
      <c r="D45" s="166"/>
      <c r="E45" s="150"/>
      <c r="F45" s="166"/>
    </row>
    <row r="46" spans="2:22" s="21" customFormat="1">
      <c r="B46" s="67" t="s">
        <v>45</v>
      </c>
      <c r="C46" s="167"/>
      <c r="D46" s="151">
        <v>1375270.7</v>
      </c>
      <c r="E46" s="151">
        <f>E48+E49+E56+E57+E65+E71+E77+E78</f>
        <v>794205.22000000009</v>
      </c>
      <c r="F46" s="151">
        <f>F48+F49+F56+F57+F65+F71+F77+F78</f>
        <v>1375270.7</v>
      </c>
      <c r="G46" s="11"/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2:22" ht="7.5" customHeight="1">
      <c r="B47" s="22"/>
      <c r="C47" s="168"/>
      <c r="D47" s="168"/>
      <c r="E47" s="152"/>
      <c r="F47" s="168"/>
      <c r="J47" s="66"/>
    </row>
    <row r="48" spans="2:22">
      <c r="B48" s="7" t="s">
        <v>134</v>
      </c>
      <c r="C48" s="185"/>
      <c r="D48" s="186">
        <v>0</v>
      </c>
      <c r="E48" s="186">
        <f>+BALANCE!C47</f>
        <v>0</v>
      </c>
      <c r="F48" s="186">
        <f>+BALANCE!D47</f>
        <v>0</v>
      </c>
      <c r="J48" s="66"/>
    </row>
    <row r="49" spans="2:6">
      <c r="B49" s="9" t="s">
        <v>200</v>
      </c>
      <c r="C49" s="166"/>
      <c r="D49" s="186">
        <v>0</v>
      </c>
      <c r="E49" s="186">
        <f>+BALANCE!C48</f>
        <v>0</v>
      </c>
      <c r="F49" s="186">
        <f>+BALANCE!D48</f>
        <v>0</v>
      </c>
    </row>
    <row r="50" spans="2:6" hidden="1">
      <c r="B50" s="13" t="s">
        <v>55</v>
      </c>
      <c r="C50" s="166"/>
      <c r="D50" s="186">
        <v>0</v>
      </c>
      <c r="E50" s="186">
        <f>+BALANCE!C49</f>
        <v>0</v>
      </c>
      <c r="F50" s="186">
        <f>+BALANCE!D49</f>
        <v>0</v>
      </c>
    </row>
    <row r="51" spans="2:6" hidden="1">
      <c r="B51" s="13" t="s">
        <v>56</v>
      </c>
      <c r="C51" s="166"/>
      <c r="D51" s="186">
        <v>0</v>
      </c>
      <c r="E51" s="186">
        <f>+BALANCE!C50</f>
        <v>0</v>
      </c>
      <c r="F51" s="186">
        <f>+BALANCE!D50</f>
        <v>0</v>
      </c>
    </row>
    <row r="52" spans="2:6" hidden="1">
      <c r="B52" s="13" t="s">
        <v>57</v>
      </c>
      <c r="C52" s="166"/>
      <c r="D52" s="186">
        <v>0</v>
      </c>
      <c r="E52" s="186">
        <f>+BALANCE!C51</f>
        <v>0</v>
      </c>
      <c r="F52" s="186">
        <f>+BALANCE!D51</f>
        <v>0</v>
      </c>
    </row>
    <row r="53" spans="2:6" hidden="1">
      <c r="B53" s="13" t="s">
        <v>58</v>
      </c>
      <c r="C53" s="166"/>
      <c r="D53" s="186">
        <v>0</v>
      </c>
      <c r="E53" s="186">
        <f>+BALANCE!C52</f>
        <v>0</v>
      </c>
      <c r="F53" s="186">
        <f>+BALANCE!D52</f>
        <v>0</v>
      </c>
    </row>
    <row r="54" spans="2:6" hidden="1">
      <c r="B54" s="13" t="s">
        <v>59</v>
      </c>
      <c r="C54" s="166"/>
      <c r="D54" s="186">
        <v>0</v>
      </c>
      <c r="E54" s="186">
        <f>+BALANCE!C53</f>
        <v>0</v>
      </c>
      <c r="F54" s="186">
        <f>+BALANCE!D53</f>
        <v>0</v>
      </c>
    </row>
    <row r="55" spans="2:6" hidden="1">
      <c r="B55" s="9" t="s">
        <v>60</v>
      </c>
      <c r="C55" s="166"/>
      <c r="D55" s="186">
        <v>0</v>
      </c>
      <c r="E55" s="186">
        <f>+BALANCE!C54</f>
        <v>0</v>
      </c>
      <c r="F55" s="186">
        <f>+BALANCE!D54</f>
        <v>0</v>
      </c>
    </row>
    <row r="56" spans="2:6">
      <c r="B56" s="9" t="s">
        <v>187</v>
      </c>
      <c r="C56" s="166"/>
      <c r="D56" s="186">
        <v>0</v>
      </c>
      <c r="E56" s="186">
        <f>+BALANCE!C55</f>
        <v>0</v>
      </c>
      <c r="F56" s="186">
        <f>+BALANCE!D55</f>
        <v>0</v>
      </c>
    </row>
    <row r="57" spans="2:6">
      <c r="B57" s="9" t="s">
        <v>188</v>
      </c>
      <c r="C57" s="163">
        <v>6</v>
      </c>
      <c r="D57" s="186">
        <v>842919.29999999993</v>
      </c>
      <c r="E57" s="186">
        <f>+BALANCE!C56</f>
        <v>621699.46000000008</v>
      </c>
      <c r="F57" s="186">
        <f>+BALANCE!D56</f>
        <v>842919.29999999993</v>
      </c>
    </row>
    <row r="58" spans="2:6" hidden="1">
      <c r="B58" s="13" t="s">
        <v>61</v>
      </c>
      <c r="C58" s="165"/>
      <c r="D58" s="186">
        <v>0</v>
      </c>
      <c r="E58" s="186">
        <f>+BALANCE!C57</f>
        <v>0</v>
      </c>
      <c r="F58" s="186">
        <f>+BALANCE!D57</f>
        <v>0</v>
      </c>
    </row>
    <row r="59" spans="2:6" hidden="1">
      <c r="B59" s="13" t="s">
        <v>62</v>
      </c>
      <c r="C59" s="164"/>
      <c r="D59" s="186">
        <v>0</v>
      </c>
      <c r="E59" s="186">
        <f>+BALANCE!C58</f>
        <v>0</v>
      </c>
      <c r="F59" s="186">
        <f>+BALANCE!D58</f>
        <v>0</v>
      </c>
    </row>
    <row r="60" spans="2:6" hidden="1">
      <c r="B60" s="13" t="s">
        <v>63</v>
      </c>
      <c r="C60" s="164"/>
      <c r="D60" s="186">
        <v>832932.69</v>
      </c>
      <c r="E60" s="186">
        <f>+BALANCE!C59</f>
        <v>614820.15</v>
      </c>
      <c r="F60" s="186">
        <f>+BALANCE!D59</f>
        <v>832932.69</v>
      </c>
    </row>
    <row r="61" spans="2:6" hidden="1">
      <c r="B61" s="13" t="s">
        <v>64</v>
      </c>
      <c r="C61" s="164"/>
      <c r="D61" s="186">
        <v>9986.61</v>
      </c>
      <c r="E61" s="186">
        <f>+BALANCE!C60</f>
        <v>6879.31</v>
      </c>
      <c r="F61" s="186">
        <f>+BALANCE!D60</f>
        <v>9986.61</v>
      </c>
    </row>
    <row r="62" spans="2:6" hidden="1">
      <c r="B62" s="13" t="s">
        <v>65</v>
      </c>
      <c r="C62" s="164"/>
      <c r="D62" s="186">
        <v>0</v>
      </c>
      <c r="E62" s="186">
        <f>+BALANCE!C61</f>
        <v>0</v>
      </c>
      <c r="F62" s="186">
        <f>+BALANCE!D61</f>
        <v>0</v>
      </c>
    </row>
    <row r="63" spans="2:6" hidden="1">
      <c r="B63" s="13" t="s">
        <v>66</v>
      </c>
      <c r="C63" s="164"/>
      <c r="D63" s="186">
        <v>0</v>
      </c>
      <c r="E63" s="186">
        <f>+BALANCE!C62</f>
        <v>0</v>
      </c>
      <c r="F63" s="186">
        <f>+BALANCE!D62</f>
        <v>0</v>
      </c>
    </row>
    <row r="64" spans="2:6" hidden="1">
      <c r="B64" s="13" t="s">
        <v>67</v>
      </c>
      <c r="C64" s="164"/>
      <c r="D64" s="186">
        <v>0</v>
      </c>
      <c r="E64" s="186">
        <f>+BALANCE!C63</f>
        <v>0</v>
      </c>
      <c r="F64" s="186">
        <f>+BALANCE!D63</f>
        <v>0</v>
      </c>
    </row>
    <row r="65" spans="2:6">
      <c r="B65" s="9" t="s">
        <v>201</v>
      </c>
      <c r="C65" s="163"/>
      <c r="D65" s="186">
        <v>486723.11</v>
      </c>
      <c r="E65" s="186">
        <f>+BALANCE!C64</f>
        <v>0</v>
      </c>
      <c r="F65" s="186">
        <f>+BALANCE!D64</f>
        <v>486723.11</v>
      </c>
    </row>
    <row r="66" spans="2:6" hidden="1">
      <c r="B66" s="15" t="s">
        <v>51</v>
      </c>
      <c r="C66" s="164"/>
      <c r="D66" s="186">
        <v>486723.11</v>
      </c>
      <c r="E66" s="186">
        <f>+BALANCE!C65</f>
        <v>0</v>
      </c>
      <c r="F66" s="186">
        <f>+BALANCE!D65</f>
        <v>486723.11</v>
      </c>
    </row>
    <row r="67" spans="2:6" hidden="1">
      <c r="B67" s="13" t="s">
        <v>69</v>
      </c>
      <c r="C67" s="164"/>
      <c r="D67" s="186">
        <v>0</v>
      </c>
      <c r="E67" s="186">
        <f>+BALANCE!C66</f>
        <v>0</v>
      </c>
      <c r="F67" s="186">
        <f>+BALANCE!D66</f>
        <v>0</v>
      </c>
    </row>
    <row r="68" spans="2:6" hidden="1">
      <c r="B68" s="13" t="s">
        <v>52</v>
      </c>
      <c r="C68" s="164"/>
      <c r="D68" s="186">
        <v>0</v>
      </c>
      <c r="E68" s="186">
        <f>+BALANCE!C67</f>
        <v>0</v>
      </c>
      <c r="F68" s="186">
        <f>+BALANCE!D67</f>
        <v>0</v>
      </c>
    </row>
    <row r="69" spans="2:6" hidden="1">
      <c r="B69" s="13" t="s">
        <v>53</v>
      </c>
      <c r="C69" s="164"/>
      <c r="D69" s="186">
        <v>0</v>
      </c>
      <c r="E69" s="186">
        <f>+BALANCE!C68</f>
        <v>0</v>
      </c>
      <c r="F69" s="186">
        <f>+BALANCE!D68</f>
        <v>0</v>
      </c>
    </row>
    <row r="70" spans="2:6" hidden="1">
      <c r="B70" s="13" t="s">
        <v>54</v>
      </c>
      <c r="C70" s="164"/>
      <c r="D70" s="186">
        <v>0</v>
      </c>
      <c r="E70" s="186">
        <f>+BALANCE!C69</f>
        <v>0</v>
      </c>
      <c r="F70" s="186">
        <f>+BALANCE!D69</f>
        <v>0</v>
      </c>
    </row>
    <row r="71" spans="2:6">
      <c r="B71" s="9" t="s">
        <v>190</v>
      </c>
      <c r="C71" s="163"/>
      <c r="D71" s="186">
        <v>0</v>
      </c>
      <c r="E71" s="186">
        <f>+BALANCE!C70</f>
        <v>0</v>
      </c>
      <c r="F71" s="186">
        <f>+BALANCE!D70</f>
        <v>0</v>
      </c>
    </row>
    <row r="72" spans="2:6" hidden="1">
      <c r="B72" s="15" t="s">
        <v>68</v>
      </c>
      <c r="C72" s="165"/>
      <c r="D72" s="186">
        <v>0</v>
      </c>
      <c r="E72" s="186">
        <f>+BALANCE!C71</f>
        <v>0</v>
      </c>
      <c r="F72" s="186">
        <f>+BALANCE!D71</f>
        <v>0</v>
      </c>
    </row>
    <row r="73" spans="2:6" hidden="1">
      <c r="B73" s="13" t="s">
        <v>70</v>
      </c>
      <c r="C73" s="164"/>
      <c r="D73" s="186">
        <v>0</v>
      </c>
      <c r="E73" s="186">
        <f>+BALANCE!C72</f>
        <v>0</v>
      </c>
      <c r="F73" s="186">
        <f>+BALANCE!D72</f>
        <v>0</v>
      </c>
    </row>
    <row r="74" spans="2:6" hidden="1">
      <c r="B74" s="13" t="s">
        <v>52</v>
      </c>
      <c r="C74" s="164"/>
      <c r="D74" s="186">
        <v>0</v>
      </c>
      <c r="E74" s="186">
        <f>+BALANCE!C73</f>
        <v>0</v>
      </c>
      <c r="F74" s="186">
        <f>+BALANCE!D73</f>
        <v>0</v>
      </c>
    </row>
    <row r="75" spans="2:6" hidden="1">
      <c r="B75" s="13" t="s">
        <v>53</v>
      </c>
      <c r="C75" s="164"/>
      <c r="D75" s="186">
        <v>0</v>
      </c>
      <c r="E75" s="186">
        <f>+BALANCE!C74</f>
        <v>0</v>
      </c>
      <c r="F75" s="186">
        <f>+BALANCE!D74</f>
        <v>0</v>
      </c>
    </row>
    <row r="76" spans="2:6" hidden="1">
      <c r="B76" s="13" t="s">
        <v>54</v>
      </c>
      <c r="C76" s="164"/>
      <c r="D76" s="186">
        <v>0</v>
      </c>
      <c r="E76" s="186">
        <f>+BALANCE!C75</f>
        <v>0</v>
      </c>
      <c r="F76" s="186">
        <f>+BALANCE!D75</f>
        <v>0</v>
      </c>
    </row>
    <row r="77" spans="2:6">
      <c r="B77" s="26" t="s">
        <v>202</v>
      </c>
      <c r="C77" s="169"/>
      <c r="D77" s="186">
        <v>0</v>
      </c>
      <c r="E77" s="186">
        <f>+BALANCE!C76</f>
        <v>0</v>
      </c>
      <c r="F77" s="186">
        <f>+BALANCE!D76</f>
        <v>0</v>
      </c>
    </row>
    <row r="78" spans="2:6">
      <c r="B78" s="28" t="s">
        <v>203</v>
      </c>
      <c r="C78" s="170"/>
      <c r="D78" s="186">
        <v>45628.29</v>
      </c>
      <c r="E78" s="186">
        <f>+BALANCE!C77</f>
        <v>172505.76</v>
      </c>
      <c r="F78" s="186">
        <f>+BALANCE!D77</f>
        <v>45628.29</v>
      </c>
    </row>
    <row r="79" spans="2:6" hidden="1">
      <c r="B79" s="13" t="s">
        <v>14</v>
      </c>
      <c r="C79" s="171"/>
      <c r="D79" s="186">
        <v>45628.29</v>
      </c>
      <c r="E79" s="186">
        <f>+BALANCE!C78</f>
        <v>172505.76</v>
      </c>
      <c r="F79" s="186">
        <f>+BALANCE!D78</f>
        <v>45628.29</v>
      </c>
    </row>
    <row r="80" spans="2:6" hidden="1">
      <c r="B80" s="13" t="s">
        <v>15</v>
      </c>
      <c r="C80" s="171"/>
      <c r="D80" s="186">
        <v>0</v>
      </c>
      <c r="E80" s="186">
        <f>+BALANCE!C79</f>
        <v>0</v>
      </c>
      <c r="F80" s="186">
        <f>+BALANCE!D79</f>
        <v>0</v>
      </c>
    </row>
    <row r="81" spans="2:6" ht="6.75" customHeight="1">
      <c r="B81" s="13"/>
      <c r="C81" s="171"/>
      <c r="D81" s="171"/>
      <c r="E81" s="150"/>
      <c r="F81" s="171"/>
    </row>
    <row r="82" spans="2:6">
      <c r="B82" s="71" t="s">
        <v>46</v>
      </c>
      <c r="C82" s="172"/>
      <c r="D82" s="153">
        <v>1785582.9</v>
      </c>
      <c r="E82" s="153">
        <f>E9+E46</f>
        <v>1206824.7000000002</v>
      </c>
      <c r="F82" s="153">
        <f>F9+F46</f>
        <v>1785582.9</v>
      </c>
    </row>
    <row r="83" spans="2:6">
      <c r="B83" s="4"/>
      <c r="C83" s="173"/>
      <c r="D83" s="173"/>
      <c r="E83" s="154"/>
      <c r="F83" s="173"/>
    </row>
    <row r="84" spans="2:6">
      <c r="B84" s="237" t="s">
        <v>16</v>
      </c>
      <c r="C84" s="65" t="s">
        <v>42</v>
      </c>
      <c r="D84" s="65">
        <v>2020</v>
      </c>
      <c r="E84" s="65">
        <v>2019</v>
      </c>
      <c r="F84" s="65">
        <v>2020</v>
      </c>
    </row>
    <row r="85" spans="2:6">
      <c r="B85" s="237"/>
      <c r="C85" s="66" t="s">
        <v>41</v>
      </c>
      <c r="D85" s="66"/>
      <c r="E85" s="66"/>
      <c r="F85" s="66"/>
    </row>
    <row r="86" spans="2:6">
      <c r="B86" s="73" t="s">
        <v>47</v>
      </c>
      <c r="C86" s="174"/>
      <c r="D86" s="155">
        <v>351296.04000000062</v>
      </c>
      <c r="E86" s="155">
        <f>E88+E99+E103</f>
        <v>71897.159999999945</v>
      </c>
      <c r="F86" s="155">
        <f>F88+F99+F103</f>
        <v>351296.04000000062</v>
      </c>
    </row>
    <row r="87" spans="2:6" ht="6.75" customHeight="1">
      <c r="B87" s="34"/>
      <c r="C87" s="175"/>
      <c r="D87" s="175"/>
      <c r="E87" s="157"/>
      <c r="F87" s="175"/>
    </row>
    <row r="88" spans="2:6">
      <c r="B88" s="36" t="s">
        <v>17</v>
      </c>
      <c r="C88" s="176">
        <v>8</v>
      </c>
      <c r="D88" s="158">
        <v>348443.54000000062</v>
      </c>
      <c r="E88" s="158">
        <f>+BALANCE!C87</f>
        <v>69044.659999999945</v>
      </c>
      <c r="F88" s="158">
        <f>+BALANCE!D87</f>
        <v>348443.54000000062</v>
      </c>
    </row>
    <row r="89" spans="2:6">
      <c r="B89" s="38" t="s">
        <v>104</v>
      </c>
      <c r="C89" s="176"/>
      <c r="D89" s="158">
        <v>245537.9</v>
      </c>
      <c r="E89" s="158">
        <f>+BALANCE!C88</f>
        <v>245537.9</v>
      </c>
      <c r="F89" s="158">
        <f>+BALANCE!D88</f>
        <v>245537.9</v>
      </c>
    </row>
    <row r="90" spans="2:6">
      <c r="B90" s="39" t="s">
        <v>128</v>
      </c>
      <c r="C90" s="176"/>
      <c r="D90" s="158">
        <v>245537.9</v>
      </c>
      <c r="E90" s="158">
        <f>+BALANCE!C89</f>
        <v>245537.9</v>
      </c>
      <c r="F90" s="158">
        <f>+BALANCE!D89</f>
        <v>245537.9</v>
      </c>
    </row>
    <row r="91" spans="2:6">
      <c r="B91" s="39" t="s">
        <v>129</v>
      </c>
      <c r="C91" s="176"/>
      <c r="D91" s="158">
        <v>0</v>
      </c>
      <c r="E91" s="158">
        <f>+BALANCE!C90</f>
        <v>0</v>
      </c>
      <c r="F91" s="158">
        <f>+BALANCE!D90</f>
        <v>0</v>
      </c>
    </row>
    <row r="92" spans="2:6">
      <c r="B92" s="38" t="s">
        <v>105</v>
      </c>
      <c r="C92" s="176"/>
      <c r="D92" s="158">
        <v>0</v>
      </c>
      <c r="E92" s="158">
        <f>+BALANCE!C91</f>
        <v>0</v>
      </c>
      <c r="F92" s="158">
        <f>+BALANCE!D91</f>
        <v>0</v>
      </c>
    </row>
    <row r="93" spans="2:6" hidden="1">
      <c r="B93" s="39" t="s">
        <v>121</v>
      </c>
      <c r="C93" s="177"/>
      <c r="D93" s="158">
        <v>0</v>
      </c>
      <c r="E93" s="158">
        <f>+BALANCE!C92</f>
        <v>0</v>
      </c>
      <c r="F93" s="158">
        <f>+BALANCE!D92</f>
        <v>0</v>
      </c>
    </row>
    <row r="94" spans="2:6" hidden="1">
      <c r="B94" s="39" t="s">
        <v>18</v>
      </c>
      <c r="C94" s="177"/>
      <c r="D94" s="158">
        <v>0</v>
      </c>
      <c r="E94" s="158">
        <f>+BALANCE!C93</f>
        <v>0</v>
      </c>
      <c r="F94" s="158">
        <f>+BALANCE!D93</f>
        <v>0</v>
      </c>
    </row>
    <row r="95" spans="2:6">
      <c r="B95" s="38" t="s">
        <v>135</v>
      </c>
      <c r="C95" s="176"/>
      <c r="D95" s="158">
        <v>-407814.81</v>
      </c>
      <c r="E95" s="158">
        <f>+BALANCE!C94</f>
        <v>-468349.72</v>
      </c>
      <c r="F95" s="158">
        <f>+BALANCE!D94</f>
        <v>-407814.81</v>
      </c>
    </row>
    <row r="96" spans="2:6" hidden="1">
      <c r="B96" s="39" t="s">
        <v>19</v>
      </c>
      <c r="C96" s="177"/>
      <c r="D96" s="158">
        <v>0</v>
      </c>
      <c r="E96" s="158">
        <f>+BALANCE!C95</f>
        <v>0</v>
      </c>
      <c r="F96" s="158">
        <f>+BALANCE!D95</f>
        <v>0</v>
      </c>
    </row>
    <row r="97" spans="2:6" hidden="1">
      <c r="B97" s="39" t="s">
        <v>20</v>
      </c>
      <c r="C97" s="177"/>
      <c r="D97" s="158">
        <v>-407814.81</v>
      </c>
      <c r="E97" s="158">
        <f>+BALANCE!C96</f>
        <v>-468349.72</v>
      </c>
      <c r="F97" s="158">
        <f>+BALANCE!D96</f>
        <v>-407814.81</v>
      </c>
    </row>
    <row r="98" spans="2:6">
      <c r="B98" s="38" t="s">
        <v>171</v>
      </c>
      <c r="C98" s="178"/>
      <c r="D98" s="158">
        <v>510720.45000000065</v>
      </c>
      <c r="E98" s="158">
        <f>+BALANCE!C97</f>
        <v>291856.47999999992</v>
      </c>
      <c r="F98" s="158">
        <f>+BALANCE!D97</f>
        <v>510720.45000000065</v>
      </c>
    </row>
    <row r="99" spans="2:6">
      <c r="B99" s="36" t="s">
        <v>173</v>
      </c>
      <c r="C99" s="176"/>
      <c r="D99" s="158">
        <v>0</v>
      </c>
      <c r="E99" s="158">
        <f>+BALANCE!C98</f>
        <v>0</v>
      </c>
      <c r="F99" s="158">
        <f>+BALANCE!D98</f>
        <v>0</v>
      </c>
    </row>
    <row r="100" spans="2:6" hidden="1">
      <c r="B100" s="38" t="s">
        <v>71</v>
      </c>
      <c r="C100" s="178"/>
      <c r="D100" s="158">
        <v>0</v>
      </c>
      <c r="E100" s="158">
        <f>+BALANCE!C99</f>
        <v>0</v>
      </c>
      <c r="F100" s="158">
        <f>+BALANCE!D99</f>
        <v>0</v>
      </c>
    </row>
    <row r="101" spans="2:6" hidden="1">
      <c r="B101" s="38" t="s">
        <v>22</v>
      </c>
      <c r="C101" s="178"/>
      <c r="D101" s="158">
        <v>0</v>
      </c>
      <c r="E101" s="158">
        <f>+BALANCE!C100</f>
        <v>0</v>
      </c>
      <c r="F101" s="158">
        <f>+BALANCE!D100</f>
        <v>0</v>
      </c>
    </row>
    <row r="102" spans="2:6" hidden="1">
      <c r="B102" s="38" t="s">
        <v>23</v>
      </c>
      <c r="C102" s="178"/>
      <c r="D102" s="158">
        <v>0</v>
      </c>
      <c r="E102" s="158">
        <f>+BALANCE!C101</f>
        <v>0</v>
      </c>
      <c r="F102" s="158">
        <f>+BALANCE!D101</f>
        <v>0</v>
      </c>
    </row>
    <row r="103" spans="2:6">
      <c r="B103" s="36" t="s">
        <v>24</v>
      </c>
      <c r="C103" s="178"/>
      <c r="D103" s="158">
        <v>2852.5</v>
      </c>
      <c r="E103" s="158">
        <f>+BALANCE!C102</f>
        <v>2852.5</v>
      </c>
      <c r="F103" s="158">
        <f>+BALANCE!D102</f>
        <v>2852.5</v>
      </c>
    </row>
    <row r="104" spans="2:6" ht="5.25" customHeight="1">
      <c r="B104" s="22"/>
      <c r="C104" s="168"/>
      <c r="D104" s="168"/>
      <c r="E104" s="152"/>
      <c r="F104" s="168"/>
    </row>
    <row r="105" spans="2:6">
      <c r="B105" s="75" t="s">
        <v>48</v>
      </c>
      <c r="C105" s="179"/>
      <c r="D105" s="159">
        <v>765617.03</v>
      </c>
      <c r="E105" s="159">
        <f>E107+E113+E119+E121+E120</f>
        <v>138093.41</v>
      </c>
      <c r="F105" s="159">
        <f>F107+F113+F119+F121+F120</f>
        <v>765617.03</v>
      </c>
    </row>
    <row r="106" spans="2:6">
      <c r="B106" s="22"/>
      <c r="C106" s="168"/>
      <c r="D106" s="168"/>
      <c r="E106" s="152"/>
      <c r="F106" s="168"/>
    </row>
    <row r="107" spans="2:6">
      <c r="B107" s="38" t="s">
        <v>25</v>
      </c>
      <c r="C107" s="176"/>
      <c r="D107" s="158">
        <v>0</v>
      </c>
      <c r="E107" s="158">
        <f>+BALANCE!C108</f>
        <v>0</v>
      </c>
      <c r="F107" s="158">
        <f>+BALANCE!D108</f>
        <v>0</v>
      </c>
    </row>
    <row r="108" spans="2:6" hidden="1">
      <c r="B108" s="39" t="s">
        <v>26</v>
      </c>
      <c r="C108" s="177"/>
      <c r="D108" s="158">
        <v>0</v>
      </c>
      <c r="E108" s="158">
        <f>+BALANCE!C109</f>
        <v>0</v>
      </c>
      <c r="F108" s="158">
        <f>+BALANCE!D109</f>
        <v>0</v>
      </c>
    </row>
    <row r="109" spans="2:6" hidden="1">
      <c r="B109" s="39" t="s">
        <v>27</v>
      </c>
      <c r="C109" s="177"/>
      <c r="D109" s="158">
        <v>0</v>
      </c>
      <c r="E109" s="158">
        <f>+BALANCE!C110</f>
        <v>0</v>
      </c>
      <c r="F109" s="158">
        <f>+BALANCE!D110</f>
        <v>0</v>
      </c>
    </row>
    <row r="110" spans="2:6" hidden="1">
      <c r="B110" s="39" t="s">
        <v>28</v>
      </c>
      <c r="C110" s="177"/>
      <c r="D110" s="158">
        <v>0</v>
      </c>
      <c r="E110" s="158">
        <f>+BALANCE!C111</f>
        <v>0</v>
      </c>
      <c r="F110" s="158">
        <f>+BALANCE!D111</f>
        <v>0</v>
      </c>
    </row>
    <row r="111" spans="2:6" hidden="1">
      <c r="B111" s="39" t="s">
        <v>29</v>
      </c>
      <c r="C111" s="177"/>
      <c r="D111" s="158">
        <v>0</v>
      </c>
      <c r="E111" s="158">
        <f>+BALANCE!C112</f>
        <v>0</v>
      </c>
      <c r="F111" s="158">
        <f>+BALANCE!D112</f>
        <v>0</v>
      </c>
    </row>
    <row r="112" spans="2:6" hidden="1">
      <c r="B112" s="39"/>
      <c r="C112" s="177"/>
      <c r="D112" s="158">
        <v>0</v>
      </c>
      <c r="E112" s="158">
        <f>+BALANCE!C113</f>
        <v>0</v>
      </c>
      <c r="F112" s="158">
        <f>+BALANCE!D113</f>
        <v>0</v>
      </c>
    </row>
    <row r="113" spans="2:9">
      <c r="B113" s="38" t="s">
        <v>72</v>
      </c>
      <c r="C113" s="176"/>
      <c r="D113" s="158">
        <v>765617.03</v>
      </c>
      <c r="E113" s="158">
        <f>+BALANCE!C114</f>
        <v>138093.41</v>
      </c>
      <c r="F113" s="158">
        <f>+BALANCE!D114</f>
        <v>765617.03</v>
      </c>
    </row>
    <row r="114" spans="2:9" hidden="1">
      <c r="B114" s="39" t="s">
        <v>30</v>
      </c>
      <c r="C114" s="177"/>
      <c r="D114" s="158">
        <v>0</v>
      </c>
      <c r="E114" s="158">
        <f>+BALANCE!C115</f>
        <v>0</v>
      </c>
      <c r="F114" s="158">
        <f>+BALANCE!D115</f>
        <v>0</v>
      </c>
    </row>
    <row r="115" spans="2:9">
      <c r="B115" s="39" t="s">
        <v>136</v>
      </c>
      <c r="C115" s="177"/>
      <c r="D115" s="158">
        <v>678235.91</v>
      </c>
      <c r="E115" s="158">
        <f>+BALANCE!C116</f>
        <v>138093.41</v>
      </c>
      <c r="F115" s="158">
        <f>+BALANCE!D116</f>
        <v>678235.91</v>
      </c>
    </row>
    <row r="116" spans="2:9">
      <c r="B116" s="39" t="s">
        <v>137</v>
      </c>
      <c r="C116" s="177"/>
      <c r="D116" s="158">
        <v>0</v>
      </c>
      <c r="E116" s="158">
        <f>+BALANCE!C117</f>
        <v>0</v>
      </c>
      <c r="F116" s="158">
        <f>+BALANCE!D117</f>
        <v>0</v>
      </c>
    </row>
    <row r="117" spans="2:9" hidden="1">
      <c r="B117" s="39" t="s">
        <v>75</v>
      </c>
      <c r="C117" s="177"/>
      <c r="D117" s="158">
        <v>0</v>
      </c>
      <c r="E117" s="158">
        <f>+BALANCE!C118</f>
        <v>0</v>
      </c>
      <c r="F117" s="158">
        <f>+BALANCE!D118</f>
        <v>0</v>
      </c>
    </row>
    <row r="118" spans="2:9">
      <c r="B118" s="39" t="s">
        <v>138</v>
      </c>
      <c r="C118" s="177"/>
      <c r="D118" s="158">
        <v>87381.119999999995</v>
      </c>
      <c r="E118" s="158">
        <f>+BALANCE!C119</f>
        <v>0</v>
      </c>
      <c r="F118" s="158">
        <f>+BALANCE!D119</f>
        <v>87381.119999999995</v>
      </c>
    </row>
    <row r="119" spans="2:9">
      <c r="B119" s="38" t="s">
        <v>172</v>
      </c>
      <c r="C119" s="178"/>
      <c r="D119" s="158">
        <v>0</v>
      </c>
      <c r="E119" s="158">
        <f>+BALANCE!C120</f>
        <v>0</v>
      </c>
      <c r="F119" s="158">
        <f>+BALANCE!D120</f>
        <v>0</v>
      </c>
    </row>
    <row r="120" spans="2:9">
      <c r="B120" s="38" t="s">
        <v>241</v>
      </c>
      <c r="C120" s="178"/>
      <c r="D120" s="158">
        <v>0</v>
      </c>
      <c r="E120" s="158">
        <f>+BALANCE!C121</f>
        <v>0</v>
      </c>
      <c r="F120" s="158">
        <f>+BALANCE!D121</f>
        <v>0</v>
      </c>
      <c r="I120" s="12">
        <f>464415.96-286158.5</f>
        <v>178257.46000000002</v>
      </c>
    </row>
    <row r="121" spans="2:9">
      <c r="B121" s="38" t="s">
        <v>76</v>
      </c>
      <c r="C121" s="178"/>
      <c r="D121" s="158">
        <v>0</v>
      </c>
      <c r="E121" s="158">
        <f>+BALANCE!C122</f>
        <v>0</v>
      </c>
      <c r="F121" s="158">
        <f>+BALANCE!D122</f>
        <v>0</v>
      </c>
    </row>
    <row r="122" spans="2:9" ht="6.75" customHeight="1">
      <c r="B122" s="22"/>
      <c r="C122" s="168"/>
      <c r="D122" s="168"/>
      <c r="E122" s="152"/>
      <c r="F122" s="168"/>
    </row>
    <row r="123" spans="2:9">
      <c r="B123" s="73" t="s">
        <v>49</v>
      </c>
      <c r="C123" s="174"/>
      <c r="D123" s="156">
        <v>668669.83000000007</v>
      </c>
      <c r="E123" s="156">
        <f>E125+E126+E127+E133+E137+E147+E136</f>
        <v>996834.13000000012</v>
      </c>
      <c r="F123" s="156">
        <f>F125+F126+F127+F133+F137+F147+F136</f>
        <v>668669.83000000007</v>
      </c>
    </row>
    <row r="124" spans="2:9" ht="6" customHeight="1">
      <c r="B124" s="22"/>
      <c r="C124" s="168"/>
      <c r="D124" s="168"/>
      <c r="E124" s="152"/>
      <c r="F124" s="168"/>
    </row>
    <row r="125" spans="2:9" ht="25.5">
      <c r="B125" s="46" t="s">
        <v>193</v>
      </c>
      <c r="C125" s="187"/>
      <c r="D125" s="188">
        <v>0</v>
      </c>
      <c r="E125" s="188">
        <v>0</v>
      </c>
      <c r="F125" s="188">
        <v>0</v>
      </c>
    </row>
    <row r="126" spans="2:9">
      <c r="B126" s="44" t="s">
        <v>194</v>
      </c>
      <c r="C126" s="180"/>
      <c r="D126" s="158">
        <v>0</v>
      </c>
      <c r="E126" s="158">
        <f>+BALANCE!C127</f>
        <v>0</v>
      </c>
      <c r="F126" s="158">
        <f>+BALANCE!D127</f>
        <v>0</v>
      </c>
      <c r="I126" s="12">
        <f>81986.06+36374.53+59896.87</f>
        <v>178257.46</v>
      </c>
    </row>
    <row r="127" spans="2:9">
      <c r="B127" s="46" t="s">
        <v>204</v>
      </c>
      <c r="C127" s="181"/>
      <c r="D127" s="158">
        <v>259550.17000000004</v>
      </c>
      <c r="E127" s="158">
        <f>+BALANCE!C128</f>
        <v>620141</v>
      </c>
      <c r="F127" s="158">
        <f>+BALANCE!D128</f>
        <v>259550.17000000004</v>
      </c>
    </row>
    <row r="128" spans="2:9" hidden="1">
      <c r="B128" s="39" t="s">
        <v>30</v>
      </c>
      <c r="C128" s="182"/>
      <c r="D128" s="158">
        <v>0</v>
      </c>
      <c r="E128" s="158">
        <f>+BALANCE!C129</f>
        <v>0</v>
      </c>
      <c r="F128" s="158">
        <f>+BALANCE!D129</f>
        <v>0</v>
      </c>
    </row>
    <row r="129" spans="2:6">
      <c r="B129" s="39" t="s">
        <v>136</v>
      </c>
      <c r="C129" s="182"/>
      <c r="D129" s="158">
        <v>262810.03000000003</v>
      </c>
      <c r="E129" s="158">
        <f>+BALANCE!C130</f>
        <v>494128.92</v>
      </c>
      <c r="F129" s="158">
        <f>+BALANCE!D130</f>
        <v>262810.03000000003</v>
      </c>
    </row>
    <row r="130" spans="2:6">
      <c r="B130" s="39" t="s">
        <v>137</v>
      </c>
      <c r="C130" s="182"/>
      <c r="D130" s="158">
        <v>0</v>
      </c>
      <c r="E130" s="158">
        <f>+BALANCE!C131</f>
        <v>0</v>
      </c>
      <c r="F130" s="158">
        <f>+BALANCE!D131</f>
        <v>0</v>
      </c>
    </row>
    <row r="131" spans="2:6" hidden="1">
      <c r="B131" s="39" t="s">
        <v>75</v>
      </c>
      <c r="C131" s="182"/>
      <c r="D131" s="158">
        <v>0</v>
      </c>
      <c r="E131" s="158">
        <f>+BALANCE!C132</f>
        <v>0</v>
      </c>
      <c r="F131" s="158">
        <f>+BALANCE!D132</f>
        <v>0</v>
      </c>
    </row>
    <row r="132" spans="2:6">
      <c r="B132" s="39" t="s">
        <v>139</v>
      </c>
      <c r="C132" s="182"/>
      <c r="D132" s="158">
        <v>-3259.86</v>
      </c>
      <c r="E132" s="158">
        <f>+BALANCE!C133</f>
        <v>126012.08</v>
      </c>
      <c r="F132" s="158">
        <f>+BALANCE!D133</f>
        <v>-3259.86</v>
      </c>
    </row>
    <row r="133" spans="2:6">
      <c r="B133" s="44" t="s">
        <v>205</v>
      </c>
      <c r="C133" s="181"/>
      <c r="D133" s="158">
        <v>0</v>
      </c>
      <c r="E133" s="158">
        <f>+BALANCE!C134</f>
        <v>0</v>
      </c>
      <c r="F133" s="158">
        <f>+BALANCE!D134</f>
        <v>0</v>
      </c>
    </row>
    <row r="134" spans="2:6" hidden="1">
      <c r="B134" s="48" t="s">
        <v>106</v>
      </c>
      <c r="C134" s="182"/>
      <c r="D134" s="158">
        <v>0</v>
      </c>
      <c r="E134" s="158">
        <f>+BALANCE!C135</f>
        <v>0</v>
      </c>
      <c r="F134" s="158">
        <f>+BALANCE!D135</f>
        <v>0</v>
      </c>
    </row>
    <row r="135" spans="2:6" hidden="1">
      <c r="B135" s="48" t="s">
        <v>32</v>
      </c>
      <c r="C135" s="182"/>
      <c r="D135" s="158">
        <v>409119.66000000003</v>
      </c>
      <c r="E135" s="158">
        <f>+BALANCE!C136</f>
        <v>376693.13000000006</v>
      </c>
      <c r="F135" s="158">
        <f>+BALANCE!D136</f>
        <v>409119.66000000003</v>
      </c>
    </row>
    <row r="136" spans="2:6">
      <c r="B136" s="44" t="s">
        <v>197</v>
      </c>
      <c r="C136" s="182"/>
      <c r="D136" s="158">
        <v>0</v>
      </c>
      <c r="E136" s="158">
        <f>+BALANCE!C137</f>
        <v>0</v>
      </c>
      <c r="F136" s="158">
        <f>+BALANCE!D137</f>
        <v>0</v>
      </c>
    </row>
    <row r="137" spans="2:6">
      <c r="B137" s="44" t="s">
        <v>198</v>
      </c>
      <c r="C137" s="181">
        <v>7</v>
      </c>
      <c r="D137" s="158">
        <v>409119.66000000003</v>
      </c>
      <c r="E137" s="158">
        <f>+E145+E146</f>
        <v>376693.13000000006</v>
      </c>
      <c r="F137" s="158">
        <f>+F145+F146</f>
        <v>409119.66000000003</v>
      </c>
    </row>
    <row r="138" spans="2:6" hidden="1">
      <c r="B138" s="48" t="s">
        <v>33</v>
      </c>
      <c r="C138" s="182"/>
      <c r="D138" s="158">
        <v>74532.88</v>
      </c>
      <c r="E138" s="158">
        <f>+BALANCE!C139</f>
        <v>61807.520000000019</v>
      </c>
      <c r="F138" s="158">
        <f>+BALANCE!D139</f>
        <v>74532.88</v>
      </c>
    </row>
    <row r="139" spans="2:6" hidden="1">
      <c r="B139" s="48" t="s">
        <v>34</v>
      </c>
      <c r="C139" s="182"/>
      <c r="D139" s="158">
        <v>43426.01</v>
      </c>
      <c r="E139" s="158">
        <f>+BALANCE!C140</f>
        <v>37624.980000000003</v>
      </c>
      <c r="F139" s="158">
        <f>+BALANCE!D140</f>
        <v>43426.01</v>
      </c>
    </row>
    <row r="140" spans="2:6" hidden="1">
      <c r="B140" s="48" t="s">
        <v>35</v>
      </c>
      <c r="C140" s="182"/>
      <c r="D140" s="158">
        <v>236463.74</v>
      </c>
      <c r="E140" s="158">
        <f>+BALANCE!C141</f>
        <v>230492.42</v>
      </c>
      <c r="F140" s="158">
        <f>+BALANCE!D141</f>
        <v>236463.74</v>
      </c>
    </row>
    <row r="141" spans="2:6" hidden="1">
      <c r="B141" s="48" t="s">
        <v>36</v>
      </c>
      <c r="C141" s="182"/>
      <c r="D141" s="158">
        <v>54697.03</v>
      </c>
      <c r="E141" s="158">
        <f>+BALANCE!C142</f>
        <v>46768.21</v>
      </c>
      <c r="F141" s="158">
        <f>+BALANCE!D142</f>
        <v>54697.03</v>
      </c>
    </row>
    <row r="142" spans="2:6" hidden="1">
      <c r="B142" s="48" t="s">
        <v>37</v>
      </c>
      <c r="C142" s="182"/>
      <c r="D142" s="158">
        <v>0</v>
      </c>
      <c r="E142" s="158">
        <f>+BALANCE!C143</f>
        <v>0</v>
      </c>
      <c r="F142" s="158">
        <f>+BALANCE!D143</f>
        <v>0</v>
      </c>
    </row>
    <row r="143" spans="2:6" hidden="1">
      <c r="B143" s="48" t="s">
        <v>38</v>
      </c>
      <c r="C143" s="182"/>
      <c r="D143" s="158">
        <v>0</v>
      </c>
      <c r="E143" s="158">
        <f>+BALANCE!C144</f>
        <v>0</v>
      </c>
      <c r="F143" s="158">
        <f>+BALANCE!D144</f>
        <v>0</v>
      </c>
    </row>
    <row r="144" spans="2:6" hidden="1">
      <c r="B144" s="48" t="s">
        <v>39</v>
      </c>
      <c r="C144" s="182"/>
      <c r="D144" s="158">
        <v>0</v>
      </c>
      <c r="E144" s="158">
        <f>+BALANCE!C145</f>
        <v>0</v>
      </c>
      <c r="F144" s="158">
        <f>+BALANCE!D145</f>
        <v>0</v>
      </c>
    </row>
    <row r="145" spans="2:6">
      <c r="B145" s="39" t="s">
        <v>174</v>
      </c>
      <c r="C145" s="182"/>
      <c r="D145" s="158">
        <v>74532.88</v>
      </c>
      <c r="E145" s="158">
        <f>+BALANCE!C139</f>
        <v>61807.520000000019</v>
      </c>
      <c r="F145" s="158">
        <f>+BALANCE!D139</f>
        <v>74532.88</v>
      </c>
    </row>
    <row r="146" spans="2:6">
      <c r="B146" s="39" t="s">
        <v>175</v>
      </c>
      <c r="C146" s="182"/>
      <c r="D146" s="158">
        <v>334586.78000000003</v>
      </c>
      <c r="E146" s="158">
        <f>+BALANCE!C140+BALANCE!C141+BALANCE!C142</f>
        <v>314885.61000000004</v>
      </c>
      <c r="F146" s="158">
        <f>+BALANCE!D140+BALANCE!D141+BALANCE!D142</f>
        <v>334586.78000000003</v>
      </c>
    </row>
    <row r="147" spans="2:6">
      <c r="B147" s="44" t="s">
        <v>191</v>
      </c>
      <c r="C147" s="180"/>
      <c r="D147" s="158"/>
      <c r="E147" s="158"/>
      <c r="F147" s="158"/>
    </row>
    <row r="148" spans="2:6" ht="7.5" customHeight="1">
      <c r="B148" s="51"/>
      <c r="C148" s="183"/>
      <c r="D148" s="158">
        <v>0</v>
      </c>
      <c r="E148" s="158">
        <f>+BALANCE!C149</f>
        <v>0</v>
      </c>
      <c r="F148" s="158">
        <f>+BALANCE!D149</f>
        <v>0</v>
      </c>
    </row>
    <row r="149" spans="2:6">
      <c r="B149" s="73" t="s">
        <v>50</v>
      </c>
      <c r="C149" s="174"/>
      <c r="D149" s="156">
        <v>1785582.9000000008</v>
      </c>
      <c r="E149" s="156">
        <f>E86+E105+E123</f>
        <v>1206824.7000000002</v>
      </c>
      <c r="F149" s="156">
        <f>F86+F105+F123</f>
        <v>1785582.9000000008</v>
      </c>
    </row>
    <row r="150" spans="2:6" ht="6.75" customHeight="1">
      <c r="B150" s="4"/>
      <c r="F150" s="232"/>
    </row>
    <row r="151" spans="2:6">
      <c r="B151" s="11" t="s">
        <v>258</v>
      </c>
      <c r="D151" s="232" t="s">
        <v>259</v>
      </c>
    </row>
    <row r="155" spans="2:6">
      <c r="B155" s="11" t="s">
        <v>260</v>
      </c>
      <c r="D155" s="184" t="s">
        <v>261</v>
      </c>
    </row>
  </sheetData>
  <mergeCells count="4">
    <mergeCell ref="B7:B8"/>
    <mergeCell ref="B84:B85"/>
    <mergeCell ref="B5:E5"/>
    <mergeCell ref="B6:E6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paperSize="9" scale="7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5:H105"/>
  <sheetViews>
    <sheetView tabSelected="1" topLeftCell="A69" workbookViewId="0">
      <selection activeCell="B102" sqref="B102"/>
    </sheetView>
  </sheetViews>
  <sheetFormatPr baseColWidth="10" defaultColWidth="11.42578125" defaultRowHeight="12.75"/>
  <cols>
    <col min="1" max="1" width="4.7109375" style="12" customWidth="1"/>
    <col min="2" max="2" width="79" style="11" customWidth="1"/>
    <col min="3" max="3" width="12.5703125" style="64" hidden="1" customWidth="1"/>
    <col min="4" max="4" width="17.140625" style="64" customWidth="1"/>
    <col min="5" max="5" width="16.42578125" style="11" customWidth="1"/>
    <col min="6" max="6" width="14.42578125" style="64" hidden="1" customWidth="1"/>
    <col min="7" max="16384" width="11.42578125" style="12"/>
  </cols>
  <sheetData>
    <row r="5" spans="2:6" ht="6.75" customHeight="1"/>
    <row r="6" spans="2:6" ht="18">
      <c r="B6" s="238" t="s">
        <v>254</v>
      </c>
      <c r="C6" s="239"/>
      <c r="D6" s="239"/>
      <c r="E6" s="239"/>
      <c r="F6" s="12"/>
    </row>
    <row r="7" spans="2:6" ht="3.75" customHeight="1">
      <c r="B7" s="3"/>
      <c r="C7" s="3"/>
      <c r="D7" s="3"/>
      <c r="E7" s="3"/>
      <c r="F7" s="3"/>
    </row>
    <row r="8" spans="2:6" ht="15">
      <c r="B8" s="240" t="s">
        <v>255</v>
      </c>
      <c r="C8" s="241"/>
      <c r="D8" s="241"/>
      <c r="E8" s="241"/>
      <c r="F8" s="12"/>
    </row>
    <row r="9" spans="2:6">
      <c r="B9" s="242"/>
      <c r="C9" s="65" t="s">
        <v>42</v>
      </c>
      <c r="D9" s="214"/>
      <c r="E9" s="214"/>
      <c r="F9" s="214"/>
    </row>
    <row r="10" spans="2:6">
      <c r="B10" s="242"/>
      <c r="C10" s="66" t="s">
        <v>41</v>
      </c>
      <c r="D10" s="65">
        <v>2020</v>
      </c>
      <c r="E10" s="65">
        <v>2019</v>
      </c>
      <c r="F10" s="65">
        <v>2020</v>
      </c>
    </row>
    <row r="11" spans="2:6">
      <c r="B11" s="86" t="s">
        <v>142</v>
      </c>
      <c r="C11" s="87"/>
      <c r="D11" s="222">
        <v>3593184.4200000004</v>
      </c>
      <c r="E11" s="222">
        <f>+E12+E27</f>
        <v>3314236.15</v>
      </c>
      <c r="F11" s="222">
        <f>+F12+F27+F46</f>
        <v>3593184.4200000004</v>
      </c>
    </row>
    <row r="12" spans="2:6">
      <c r="B12" s="53" t="s">
        <v>239</v>
      </c>
      <c r="C12" s="189">
        <v>10</v>
      </c>
      <c r="D12" s="133">
        <v>3562764.1500000004</v>
      </c>
      <c r="E12" s="133">
        <f>SUM(E13:E17)</f>
        <v>3290802.52</v>
      </c>
      <c r="F12" s="133">
        <f>SUM(F13:F17)</f>
        <v>3562764.1500000004</v>
      </c>
    </row>
    <row r="13" spans="2:6">
      <c r="B13" s="55" t="s">
        <v>167</v>
      </c>
      <c r="C13" s="189"/>
      <c r="D13" s="134">
        <v>249682.56</v>
      </c>
      <c r="E13" s="134">
        <f>+PYG!C8</f>
        <v>165810.10999999999</v>
      </c>
      <c r="F13" s="134">
        <f>+PYG!D8</f>
        <v>249682.56</v>
      </c>
    </row>
    <row r="14" spans="2:6">
      <c r="B14" s="55" t="s">
        <v>143</v>
      </c>
      <c r="C14" s="189"/>
      <c r="D14" s="134">
        <v>0</v>
      </c>
      <c r="E14" s="134">
        <f>+PYG!C9</f>
        <v>0</v>
      </c>
      <c r="F14" s="134">
        <f>+PYG!D9</f>
        <v>0</v>
      </c>
    </row>
    <row r="15" spans="2:6">
      <c r="B15" s="55" t="s">
        <v>144</v>
      </c>
      <c r="C15" s="189" t="s">
        <v>251</v>
      </c>
      <c r="D15" s="134">
        <v>486496.95</v>
      </c>
      <c r="E15" s="134">
        <f>+PYG!C10</f>
        <v>416607.5</v>
      </c>
      <c r="F15" s="134">
        <f>+PYG!D10</f>
        <v>486496.95</v>
      </c>
    </row>
    <row r="16" spans="2:6">
      <c r="B16" s="78" t="s">
        <v>230</v>
      </c>
      <c r="C16" s="189" t="s">
        <v>252</v>
      </c>
      <c r="D16" s="134">
        <v>2826584.64</v>
      </c>
      <c r="E16" s="134">
        <f>+PYG!C11</f>
        <v>2708384.91</v>
      </c>
      <c r="F16" s="134">
        <f>+PYG!D11</f>
        <v>2826584.64</v>
      </c>
    </row>
    <row r="17" spans="2:6">
      <c r="B17" s="55" t="s">
        <v>168</v>
      </c>
      <c r="C17" s="189"/>
      <c r="D17" s="134">
        <v>0</v>
      </c>
      <c r="E17" s="134">
        <f>+PYG!C12</f>
        <v>0</v>
      </c>
      <c r="F17" s="134">
        <f>+PYG!D12</f>
        <v>0</v>
      </c>
    </row>
    <row r="18" spans="2:6">
      <c r="B18" s="53" t="s">
        <v>207</v>
      </c>
      <c r="C18" s="189"/>
      <c r="D18" s="134">
        <v>0</v>
      </c>
      <c r="E18" s="134">
        <f>+PYG!C13</f>
        <v>0</v>
      </c>
      <c r="F18" s="134">
        <f>+PYG!D13</f>
        <v>0</v>
      </c>
    </row>
    <row r="19" spans="2:6">
      <c r="B19" s="53" t="s">
        <v>208</v>
      </c>
      <c r="C19" s="189"/>
      <c r="D19" s="135">
        <v>-11086.92</v>
      </c>
      <c r="E19" s="135">
        <f>SUM(E20:E23)</f>
        <v>-16496.98</v>
      </c>
      <c r="F19" s="135">
        <f>SUM(F20:F23)</f>
        <v>-11086.92</v>
      </c>
    </row>
    <row r="20" spans="2:6">
      <c r="B20" s="55" t="s">
        <v>108</v>
      </c>
      <c r="C20" s="189" t="s">
        <v>247</v>
      </c>
      <c r="D20" s="134">
        <v>-11086.92</v>
      </c>
      <c r="E20" s="134">
        <f>+PYG!C16</f>
        <v>-13765.83</v>
      </c>
      <c r="F20" s="134">
        <f>+PYG!D16</f>
        <v>-11086.92</v>
      </c>
    </row>
    <row r="21" spans="2:6">
      <c r="B21" s="55" t="s">
        <v>145</v>
      </c>
      <c r="C21" s="189"/>
      <c r="D21" s="134">
        <v>0</v>
      </c>
      <c r="E21" s="134">
        <f>+PYG!C17</f>
        <v>0</v>
      </c>
      <c r="F21" s="134">
        <f>+PYG!D17</f>
        <v>0</v>
      </c>
    </row>
    <row r="22" spans="2:6">
      <c r="B22" s="55" t="s">
        <v>146</v>
      </c>
      <c r="C22" s="189"/>
      <c r="D22" s="134">
        <v>0</v>
      </c>
      <c r="E22" s="134">
        <f>+PYG!C18</f>
        <v>-2731.15</v>
      </c>
      <c r="F22" s="134">
        <f>+PYG!D18</f>
        <v>0</v>
      </c>
    </row>
    <row r="23" spans="2:6">
      <c r="B23" s="55" t="s">
        <v>107</v>
      </c>
      <c r="C23" s="189"/>
      <c r="D23" s="134">
        <v>0</v>
      </c>
      <c r="E23" s="134">
        <f>+PYG!C19</f>
        <v>0</v>
      </c>
      <c r="F23" s="134">
        <f>+PYG!D19</f>
        <v>0</v>
      </c>
    </row>
    <row r="24" spans="2:6">
      <c r="B24" s="53" t="s">
        <v>119</v>
      </c>
      <c r="C24" s="210"/>
      <c r="D24" s="134">
        <v>0</v>
      </c>
      <c r="E24" s="134">
        <f>+PYG!C20</f>
        <v>0</v>
      </c>
      <c r="F24" s="134">
        <f>+PYG!D20</f>
        <v>0</v>
      </c>
    </row>
    <row r="25" spans="2:6">
      <c r="B25" s="53" t="s">
        <v>140</v>
      </c>
      <c r="C25" s="211"/>
      <c r="D25" s="134">
        <v>0</v>
      </c>
      <c r="E25" s="134">
        <f>+PYG!C21</f>
        <v>0</v>
      </c>
      <c r="F25" s="134">
        <f>+PYG!D21</f>
        <v>0</v>
      </c>
    </row>
    <row r="26" spans="2:6">
      <c r="B26" s="53" t="s">
        <v>120</v>
      </c>
      <c r="C26" s="208" t="s">
        <v>248</v>
      </c>
      <c r="D26" s="134">
        <v>-44720.41</v>
      </c>
      <c r="E26" s="134">
        <f>+PYG!C22</f>
        <v>-48502.400000000001</v>
      </c>
      <c r="F26" s="134">
        <f>+PYG!D22</f>
        <v>-44720.41</v>
      </c>
    </row>
    <row r="27" spans="2:6">
      <c r="B27" s="53" t="s">
        <v>209</v>
      </c>
      <c r="C27" s="209">
        <v>10</v>
      </c>
      <c r="D27" s="134">
        <v>27390.49</v>
      </c>
      <c r="E27" s="134">
        <f>+PYG!C23</f>
        <v>23433.63</v>
      </c>
      <c r="F27" s="134">
        <f>+PYG!D23</f>
        <v>27390.49</v>
      </c>
    </row>
    <row r="28" spans="2:6">
      <c r="B28" s="53" t="s">
        <v>242</v>
      </c>
      <c r="C28" s="209" t="s">
        <v>249</v>
      </c>
      <c r="D28" s="133">
        <v>-2253115.16</v>
      </c>
      <c r="E28" s="133">
        <f>SUM(E29:E31)</f>
        <v>-2157791.35</v>
      </c>
      <c r="F28" s="133">
        <f>SUM(F29:F31)</f>
        <v>-2253115.16</v>
      </c>
    </row>
    <row r="29" spans="2:6" hidden="1">
      <c r="B29" s="55" t="s">
        <v>77</v>
      </c>
      <c r="C29" s="212"/>
      <c r="D29" s="134">
        <v>-1765985.33</v>
      </c>
      <c r="E29" s="134">
        <f>+PYG!C25</f>
        <v>-1697263.43</v>
      </c>
      <c r="F29" s="134">
        <f>+PYG!D25</f>
        <v>-1765985.33</v>
      </c>
    </row>
    <row r="30" spans="2:6" hidden="1">
      <c r="B30" s="55" t="s">
        <v>78</v>
      </c>
      <c r="C30" s="212"/>
      <c r="D30" s="134">
        <v>-487129.83</v>
      </c>
      <c r="E30" s="134">
        <f>+PYG!C26</f>
        <v>-460527.92</v>
      </c>
      <c r="F30" s="134">
        <f>+PYG!D26</f>
        <v>-487129.83</v>
      </c>
    </row>
    <row r="31" spans="2:6" hidden="1">
      <c r="B31" s="55" t="s">
        <v>79</v>
      </c>
      <c r="C31" s="211"/>
      <c r="D31" s="134">
        <v>0</v>
      </c>
      <c r="E31" s="134">
        <f>+PYG!C27</f>
        <v>0</v>
      </c>
      <c r="F31" s="134">
        <f>+PYG!D27</f>
        <v>0</v>
      </c>
    </row>
    <row r="32" spans="2:6">
      <c r="B32" s="53" t="s">
        <v>210</v>
      </c>
      <c r="C32" s="209" t="s">
        <v>250</v>
      </c>
      <c r="D32" s="136">
        <v>-618614.75</v>
      </c>
      <c r="E32" s="136">
        <f>SUM(E33:E36)</f>
        <v>-817117.91</v>
      </c>
      <c r="F32" s="136">
        <f>SUM(F33:F36)</f>
        <v>-618614.75</v>
      </c>
    </row>
    <row r="33" spans="2:6">
      <c r="B33" s="55" t="s">
        <v>80</v>
      </c>
      <c r="C33" s="211"/>
      <c r="D33" s="134">
        <v>-613718</v>
      </c>
      <c r="E33" s="134">
        <f>+PYG!C29</f>
        <v>-816015.48</v>
      </c>
      <c r="F33" s="134">
        <f>+PYG!D29</f>
        <v>-613718</v>
      </c>
    </row>
    <row r="34" spans="2:6">
      <c r="B34" s="55" t="s">
        <v>81</v>
      </c>
      <c r="C34" s="212"/>
      <c r="D34" s="134">
        <v>-4896.75</v>
      </c>
      <c r="E34" s="134">
        <f>+PYG!C30</f>
        <v>-1102.43</v>
      </c>
      <c r="F34" s="134">
        <f>+PYG!D30</f>
        <v>-4896.75</v>
      </c>
    </row>
    <row r="35" spans="2:6">
      <c r="B35" s="55" t="s">
        <v>82</v>
      </c>
      <c r="C35" s="212"/>
      <c r="D35" s="134">
        <v>0</v>
      </c>
      <c r="E35" s="134">
        <f>+PYG!C31</f>
        <v>0</v>
      </c>
      <c r="F35" s="134">
        <f>+PYG!D31</f>
        <v>0</v>
      </c>
    </row>
    <row r="36" spans="2:6">
      <c r="B36" s="55" t="s">
        <v>83</v>
      </c>
      <c r="C36" s="212"/>
      <c r="E36" s="134">
        <f>+PYG!C32</f>
        <v>0</v>
      </c>
    </row>
    <row r="37" spans="2:6">
      <c r="B37" s="53" t="s">
        <v>110</v>
      </c>
      <c r="C37" s="209"/>
      <c r="D37" s="135">
        <v>-41405.089999999997</v>
      </c>
      <c r="E37" s="135">
        <f>+PYG!C33</f>
        <v>-43366.86</v>
      </c>
      <c r="F37" s="135">
        <f>+PYG!D33</f>
        <v>-41405.089999999997</v>
      </c>
    </row>
    <row r="38" spans="2:6">
      <c r="B38" s="61" t="s">
        <v>244</v>
      </c>
      <c r="C38" s="213"/>
      <c r="D38" s="134">
        <v>0</v>
      </c>
      <c r="E38" s="134">
        <f>+PYG!C34</f>
        <v>24518.84</v>
      </c>
      <c r="F38" s="134">
        <f>+PYG!D34</f>
        <v>0</v>
      </c>
    </row>
    <row r="39" spans="2:6" ht="12.75" hidden="1" customHeight="1">
      <c r="B39" s="55" t="s">
        <v>147</v>
      </c>
      <c r="C39" s="213"/>
      <c r="D39" s="225"/>
      <c r="E39" s="134" t="e">
        <f>+PYG!#REF!</f>
        <v>#REF!</v>
      </c>
      <c r="F39" s="225"/>
    </row>
    <row r="40" spans="2:6" ht="12.75" hidden="1" customHeight="1">
      <c r="B40" s="55" t="s">
        <v>148</v>
      </c>
      <c r="C40" s="213"/>
      <c r="D40" s="225"/>
      <c r="E40" s="134" t="e">
        <f>+PYG!#REF!</f>
        <v>#REF!</v>
      </c>
      <c r="F40" s="225"/>
    </row>
    <row r="41" spans="2:6">
      <c r="B41" s="61" t="s">
        <v>111</v>
      </c>
      <c r="C41" s="213"/>
      <c r="D41" s="133">
        <v>0</v>
      </c>
      <c r="E41" s="133">
        <v>0</v>
      </c>
      <c r="F41" s="133">
        <v>0</v>
      </c>
    </row>
    <row r="42" spans="2:6" ht="13.5" thickBot="1">
      <c r="B42" s="53" t="s">
        <v>112</v>
      </c>
      <c r="C42" s="209"/>
      <c r="D42" s="136">
        <v>-17884.84</v>
      </c>
      <c r="E42" s="136">
        <f>+PYG!C38</f>
        <v>99247.930000000008</v>
      </c>
      <c r="F42" s="136">
        <f>+PYG!D38</f>
        <v>-17884.84</v>
      </c>
    </row>
    <row r="43" spans="2:6" hidden="1">
      <c r="B43" s="55" t="s">
        <v>84</v>
      </c>
      <c r="C43" s="190"/>
      <c r="D43" s="134">
        <v>-17884.84</v>
      </c>
      <c r="E43" s="134" t="e">
        <f>+PYG!#REF!</f>
        <v>#REF!</v>
      </c>
      <c r="F43" s="134">
        <v>-17884.84</v>
      </c>
    </row>
    <row r="44" spans="2:6" ht="13.5" hidden="1" thickBot="1">
      <c r="B44" s="78" t="s">
        <v>85</v>
      </c>
      <c r="C44" s="194"/>
      <c r="D44" s="194"/>
      <c r="E44" s="134" t="e">
        <f>+PYG!#REF!</f>
        <v>#REF!</v>
      </c>
      <c r="F44" s="194"/>
    </row>
    <row r="45" spans="2:6" ht="17.100000000000001" customHeight="1" thickTop="1" thickBot="1">
      <c r="B45" s="90" t="s">
        <v>212</v>
      </c>
      <c r="C45" s="195"/>
      <c r="D45" s="137">
        <v>603327.47000000067</v>
      </c>
      <c r="E45" s="137">
        <f>+E42+E41+E38+E37+E32+E28+E27+E26+E25+E24+E19+E18+E12</f>
        <v>354727.41999999993</v>
      </c>
      <c r="F45" s="137">
        <f>+F42+F41+F38+F37+F32+F28+F27+F26+F25+F24+F19+F18+F12</f>
        <v>603327.47000000067</v>
      </c>
    </row>
    <row r="46" spans="2:6" ht="12.75" customHeight="1" thickTop="1">
      <c r="B46" s="89" t="s">
        <v>113</v>
      </c>
      <c r="C46" s="196"/>
      <c r="D46" s="138">
        <v>3029.78</v>
      </c>
      <c r="E46" s="138">
        <f>+PYG!C43</f>
        <v>0</v>
      </c>
      <c r="F46" s="138">
        <f>+PYG!D43</f>
        <v>3029.78</v>
      </c>
    </row>
    <row r="47" spans="2:6" ht="12.75" hidden="1" customHeight="1">
      <c r="B47" s="55" t="s">
        <v>88</v>
      </c>
      <c r="C47" s="190"/>
      <c r="D47" s="190"/>
      <c r="E47" s="139">
        <f>+E48+E49</f>
        <v>0</v>
      </c>
      <c r="F47" s="190"/>
    </row>
    <row r="48" spans="2:6" ht="12.75" hidden="1" customHeight="1">
      <c r="B48" s="59" t="s">
        <v>149</v>
      </c>
      <c r="C48" s="193"/>
      <c r="D48" s="194"/>
      <c r="E48" s="134">
        <f>+PYG!B45</f>
        <v>0</v>
      </c>
      <c r="F48" s="194"/>
    </row>
    <row r="49" spans="2:6" ht="12.75" hidden="1" customHeight="1">
      <c r="B49" s="59" t="s">
        <v>86</v>
      </c>
      <c r="C49" s="193"/>
      <c r="D49" s="194"/>
      <c r="E49" s="134">
        <f>+PYG!B46</f>
        <v>0</v>
      </c>
      <c r="F49" s="194"/>
    </row>
    <row r="50" spans="2:6" ht="12.75" hidden="1" customHeight="1">
      <c r="B50" s="55" t="s">
        <v>87</v>
      </c>
      <c r="C50" s="190"/>
      <c r="D50" s="190"/>
      <c r="E50" s="139">
        <v>0.37</v>
      </c>
      <c r="F50" s="190"/>
    </row>
    <row r="51" spans="2:6" ht="0.75" customHeight="1">
      <c r="B51" s="59" t="s">
        <v>150</v>
      </c>
      <c r="C51" s="193"/>
      <c r="D51" s="134" t="e">
        <v>#REF!</v>
      </c>
      <c r="E51" s="134">
        <f>+PYG!B48</f>
        <v>0</v>
      </c>
      <c r="F51" s="134" t="e">
        <f>+PYG!#REF!</f>
        <v>#REF!</v>
      </c>
    </row>
    <row r="52" spans="2:6" ht="0.75" customHeight="1">
      <c r="B52" s="59" t="s">
        <v>89</v>
      </c>
      <c r="C52" s="193"/>
      <c r="D52" s="194"/>
      <c r="E52" s="134">
        <v>0</v>
      </c>
      <c r="F52" s="194"/>
    </row>
    <row r="53" spans="2:6">
      <c r="B53" s="53" t="s">
        <v>114</v>
      </c>
      <c r="C53" s="192"/>
      <c r="D53" s="136">
        <v>-82236.800000000003</v>
      </c>
      <c r="E53" s="136">
        <f>SUM(E54:E56)</f>
        <v>-56170.94</v>
      </c>
      <c r="F53" s="136">
        <f>SUM(F54:F56)</f>
        <v>-82236.800000000003</v>
      </c>
    </row>
    <row r="54" spans="2:6" hidden="1">
      <c r="B54" s="55" t="s">
        <v>141</v>
      </c>
      <c r="C54" s="193"/>
      <c r="D54" s="134">
        <v>0</v>
      </c>
      <c r="E54" s="134">
        <f>+PYG!C51</f>
        <v>0</v>
      </c>
      <c r="F54" s="134">
        <f>+PYG!D51</f>
        <v>0</v>
      </c>
    </row>
    <row r="55" spans="2:6" hidden="1">
      <c r="B55" s="55" t="s">
        <v>90</v>
      </c>
      <c r="C55" s="193"/>
      <c r="D55" s="134">
        <v>-82236.800000000003</v>
      </c>
      <c r="E55" s="134">
        <f>+PYG!C52</f>
        <v>-56170.94</v>
      </c>
      <c r="F55" s="134">
        <f>+PYG!D52</f>
        <v>-82236.800000000003</v>
      </c>
    </row>
    <row r="56" spans="2:6" hidden="1">
      <c r="B56" s="55" t="s">
        <v>91</v>
      </c>
      <c r="C56" s="193"/>
      <c r="D56" s="134">
        <v>0</v>
      </c>
      <c r="E56" s="134">
        <f>+PYG!C53</f>
        <v>0</v>
      </c>
      <c r="F56" s="134">
        <f>+PYG!D53</f>
        <v>0</v>
      </c>
    </row>
    <row r="57" spans="2:6">
      <c r="B57" s="53" t="s">
        <v>115</v>
      </c>
      <c r="C57" s="192"/>
      <c r="D57" s="136">
        <v>0</v>
      </c>
      <c r="E57" s="136">
        <f>SUM(E58:E59)</f>
        <v>0</v>
      </c>
      <c r="F57" s="136">
        <f>SUM(F58:F59)</f>
        <v>0</v>
      </c>
    </row>
    <row r="58" spans="2:6" ht="12.75" hidden="1" customHeight="1">
      <c r="B58" s="55" t="s">
        <v>92</v>
      </c>
      <c r="C58" s="192"/>
      <c r="D58" s="226"/>
      <c r="E58" s="134">
        <f>+PYG!C55</f>
        <v>0</v>
      </c>
      <c r="F58" s="226"/>
    </row>
    <row r="59" spans="2:6" ht="12.75" hidden="1" customHeight="1">
      <c r="B59" s="55" t="s">
        <v>213</v>
      </c>
      <c r="C59" s="192"/>
      <c r="D59" s="226"/>
      <c r="E59" s="134">
        <f>+PYG!C56</f>
        <v>0</v>
      </c>
      <c r="F59" s="226"/>
    </row>
    <row r="60" spans="2:6">
      <c r="B60" s="53" t="s">
        <v>116</v>
      </c>
      <c r="C60" s="191"/>
      <c r="D60" s="134">
        <v>0</v>
      </c>
      <c r="E60" s="134">
        <f>+PYG!C57</f>
        <v>0</v>
      </c>
      <c r="F60" s="134">
        <f>+PYG!D57</f>
        <v>0</v>
      </c>
    </row>
    <row r="61" spans="2:6">
      <c r="B61" s="53" t="s">
        <v>117</v>
      </c>
      <c r="C61" s="192"/>
      <c r="D61" s="136">
        <v>-13400</v>
      </c>
      <c r="E61" s="136">
        <f>+E62+E63</f>
        <v>-6700</v>
      </c>
      <c r="F61" s="136">
        <f>+F62+F63</f>
        <v>-13400</v>
      </c>
    </row>
    <row r="62" spans="2:6">
      <c r="B62" s="18" t="s">
        <v>84</v>
      </c>
      <c r="C62" s="197"/>
      <c r="D62" s="134">
        <v>-13400</v>
      </c>
      <c r="E62" s="134">
        <f>+PYG!C59</f>
        <v>-6700</v>
      </c>
      <c r="F62" s="134">
        <f>+PYG!D59</f>
        <v>-13400</v>
      </c>
    </row>
    <row r="63" spans="2:6" ht="13.5" thickBot="1">
      <c r="B63" s="91" t="s">
        <v>93</v>
      </c>
      <c r="C63" s="198"/>
      <c r="D63" s="198"/>
      <c r="E63" s="134">
        <f>+PYG!C60</f>
        <v>0</v>
      </c>
      <c r="F63" s="198"/>
    </row>
    <row r="64" spans="2:6" ht="15" customHeight="1" thickTop="1" thickBot="1">
      <c r="B64" s="92" t="s">
        <v>214</v>
      </c>
      <c r="C64" s="195"/>
      <c r="D64" s="137">
        <v>-92607.02</v>
      </c>
      <c r="E64" s="137">
        <f>E46+E53+E57++E60+E61</f>
        <v>-62870.94</v>
      </c>
      <c r="F64" s="137">
        <f>F46+F53+F57++F60+F61</f>
        <v>-92607.02</v>
      </c>
    </row>
    <row r="65" spans="2:6" ht="15" customHeight="1" thickTop="1" thickBot="1">
      <c r="B65" s="228" t="s">
        <v>151</v>
      </c>
      <c r="C65" s="229"/>
      <c r="D65" s="230">
        <v>510720.45000000065</v>
      </c>
      <c r="E65" s="230">
        <f>E45+E64</f>
        <v>291856.47999999992</v>
      </c>
      <c r="F65" s="230">
        <f>F45+F64</f>
        <v>510720.45000000065</v>
      </c>
    </row>
    <row r="66" spans="2:6" ht="14.25" thickTop="1" thickBot="1">
      <c r="B66" s="93" t="s">
        <v>118</v>
      </c>
      <c r="C66" s="199"/>
      <c r="D66" s="140">
        <v>0</v>
      </c>
      <c r="E66" s="140">
        <f>+PYG!C63</f>
        <v>0</v>
      </c>
      <c r="F66" s="140">
        <f>+PYG!D63</f>
        <v>0</v>
      </c>
    </row>
    <row r="67" spans="2:6" ht="14.25" thickTop="1" thickBot="1">
      <c r="B67" s="92" t="s">
        <v>215</v>
      </c>
      <c r="C67" s="200"/>
      <c r="D67" s="141">
        <v>510720.45000000065</v>
      </c>
      <c r="E67" s="141">
        <f>+E65+E66</f>
        <v>291856.47999999992</v>
      </c>
      <c r="F67" s="141">
        <f>+F65+F66</f>
        <v>510720.45000000065</v>
      </c>
    </row>
    <row r="68" spans="2:6" ht="14.25" thickTop="1" thickBot="1">
      <c r="B68" s="94" t="s">
        <v>216</v>
      </c>
      <c r="C68" s="201"/>
      <c r="D68" s="201"/>
      <c r="E68" s="142"/>
      <c r="F68" s="201"/>
    </row>
    <row r="69" spans="2:6" ht="14.25" thickTop="1" thickBot="1">
      <c r="B69" s="93" t="s">
        <v>217</v>
      </c>
      <c r="C69" s="199"/>
      <c r="D69" s="199"/>
      <c r="E69" s="143"/>
      <c r="F69" s="199"/>
    </row>
    <row r="70" spans="2:6" ht="15" customHeight="1" thickTop="1" thickBot="1">
      <c r="B70" s="92" t="s">
        <v>243</v>
      </c>
      <c r="C70" s="202"/>
      <c r="D70" s="144">
        <v>510720.45000000065</v>
      </c>
      <c r="E70" s="144">
        <f>E67+E69</f>
        <v>291856.47999999992</v>
      </c>
      <c r="F70" s="144">
        <f>F67+F69</f>
        <v>510720.45000000065</v>
      </c>
    </row>
    <row r="71" spans="2:6" ht="15" customHeight="1" thickTop="1" thickBot="1">
      <c r="B71" s="95" t="s">
        <v>228</v>
      </c>
      <c r="C71" s="203"/>
      <c r="D71" s="203"/>
      <c r="E71" s="145"/>
      <c r="F71" s="203"/>
    </row>
    <row r="72" spans="2:6" ht="13.5" hidden="1" customHeight="1" thickTop="1">
      <c r="B72" s="89" t="s">
        <v>152</v>
      </c>
      <c r="C72" s="204"/>
      <c r="D72" s="227"/>
      <c r="E72" s="140" t="e">
        <f>+PYG!#REF!</f>
        <v>#REF!</v>
      </c>
      <c r="F72" s="227"/>
    </row>
    <row r="73" spans="2:6" ht="13.5" hidden="1" customHeight="1" thickTop="1">
      <c r="B73" s="53" t="s">
        <v>153</v>
      </c>
      <c r="C73" s="205"/>
      <c r="D73" s="207"/>
      <c r="E73" s="134" t="e">
        <f>+PYG!#REF!</f>
        <v>#REF!</v>
      </c>
      <c r="F73" s="207"/>
    </row>
    <row r="74" spans="2:6" ht="13.5" thickTop="1">
      <c r="B74" s="53" t="s">
        <v>231</v>
      </c>
      <c r="C74" s="205"/>
      <c r="D74" s="134">
        <v>0</v>
      </c>
      <c r="E74" s="134">
        <f>+PYG!C71</f>
        <v>0</v>
      </c>
      <c r="F74" s="134">
        <f>+PYG!D71</f>
        <v>0</v>
      </c>
    </row>
    <row r="75" spans="2:6">
      <c r="B75" s="53" t="s">
        <v>232</v>
      </c>
      <c r="C75" s="205"/>
      <c r="D75" s="134">
        <v>0</v>
      </c>
      <c r="E75" s="134">
        <f>+PYG!C72</f>
        <v>-24518.84</v>
      </c>
      <c r="F75" s="134">
        <f>+PYG!D72</f>
        <v>0</v>
      </c>
    </row>
    <row r="76" spans="2:6">
      <c r="B76" s="53" t="s">
        <v>233</v>
      </c>
      <c r="C76" s="205"/>
      <c r="D76" s="134">
        <v>0</v>
      </c>
      <c r="E76" s="134">
        <f>+PYG!C73</f>
        <v>0</v>
      </c>
      <c r="F76" s="134">
        <f>+PYG!D73</f>
        <v>0</v>
      </c>
    </row>
    <row r="77" spans="2:6">
      <c r="B77" s="53" t="s">
        <v>234</v>
      </c>
      <c r="C77" s="205"/>
      <c r="D77" s="134">
        <v>0</v>
      </c>
      <c r="E77" s="134">
        <f>+PYG!C74</f>
        <v>0</v>
      </c>
      <c r="F77" s="134">
        <f>+PYG!D74</f>
        <v>0</v>
      </c>
    </row>
    <row r="78" spans="2:6">
      <c r="B78" s="244" t="s">
        <v>161</v>
      </c>
      <c r="C78" s="246"/>
      <c r="D78" s="250">
        <v>0</v>
      </c>
      <c r="E78" s="250">
        <f>+E74+E75+E76+E77</f>
        <v>-24518.84</v>
      </c>
      <c r="F78" s="250">
        <f>+F74+F75+F76+F77</f>
        <v>0</v>
      </c>
    </row>
    <row r="79" spans="2:6" ht="13.5" thickBot="1">
      <c r="B79" s="245"/>
      <c r="C79" s="247"/>
      <c r="D79" s="251"/>
      <c r="E79" s="251"/>
      <c r="F79" s="251"/>
    </row>
    <row r="80" spans="2:6" ht="15" customHeight="1" thickTop="1" thickBot="1">
      <c r="B80" s="95" t="s">
        <v>158</v>
      </c>
      <c r="C80" s="206"/>
      <c r="D80" s="206"/>
      <c r="E80" s="146"/>
      <c r="F80" s="206"/>
    </row>
    <row r="81" spans="2:6" ht="13.5" hidden="1" customHeight="1" thickTop="1">
      <c r="B81" s="89" t="s">
        <v>152</v>
      </c>
      <c r="C81" s="204"/>
      <c r="D81" s="227"/>
      <c r="E81" s="140" t="e">
        <f>+PYG!#REF!</f>
        <v>#REF!</v>
      </c>
      <c r="F81" s="227"/>
    </row>
    <row r="82" spans="2:6" ht="13.5" hidden="1" customHeight="1" thickTop="1">
      <c r="B82" s="53" t="s">
        <v>153</v>
      </c>
      <c r="C82" s="205"/>
      <c r="D82" s="207"/>
      <c r="E82" s="134" t="e">
        <f>+PYG!#REF!</f>
        <v>#REF!</v>
      </c>
      <c r="F82" s="207"/>
    </row>
    <row r="83" spans="2:6" ht="13.5" thickTop="1">
      <c r="B83" s="53" t="s">
        <v>231</v>
      </c>
      <c r="C83" s="205"/>
      <c r="D83" s="134">
        <v>0</v>
      </c>
      <c r="E83" s="134">
        <f>+PYG!C80</f>
        <v>0</v>
      </c>
      <c r="F83" s="134">
        <f>+PYG!D80</f>
        <v>0</v>
      </c>
    </row>
    <row r="84" spans="2:6">
      <c r="B84" s="53" t="s">
        <v>232</v>
      </c>
      <c r="C84" s="205"/>
      <c r="D84" s="134">
        <v>0</v>
      </c>
      <c r="E84" s="134">
        <f>+PYG!C81</f>
        <v>0</v>
      </c>
      <c r="F84" s="134">
        <f>+PYG!D81</f>
        <v>0</v>
      </c>
    </row>
    <row r="85" spans="2:6">
      <c r="B85" s="53" t="s">
        <v>233</v>
      </c>
      <c r="C85" s="207"/>
      <c r="D85" s="134">
        <v>0</v>
      </c>
      <c r="E85" s="134">
        <f>+PYG!C82</f>
        <v>0</v>
      </c>
      <c r="F85" s="134">
        <f>+PYG!D82</f>
        <v>0</v>
      </c>
    </row>
    <row r="86" spans="2:6" ht="13.5" thickBot="1">
      <c r="B86" s="53" t="s">
        <v>234</v>
      </c>
      <c r="C86" s="207"/>
      <c r="D86" s="134"/>
      <c r="E86" s="134"/>
      <c r="F86" s="134"/>
    </row>
    <row r="87" spans="2:6" ht="15" customHeight="1" thickTop="1" thickBot="1">
      <c r="B87" s="248" t="s">
        <v>160</v>
      </c>
      <c r="C87" s="243"/>
      <c r="D87" s="252">
        <v>0</v>
      </c>
      <c r="E87" s="252">
        <f>+E83+E84+E85+E86</f>
        <v>0</v>
      </c>
      <c r="F87" s="252">
        <f>+F83+F84+F85+F86</f>
        <v>0</v>
      </c>
    </row>
    <row r="88" spans="2:6" ht="15" customHeight="1" thickTop="1" thickBot="1">
      <c r="B88" s="249"/>
      <c r="C88" s="243"/>
      <c r="D88" s="252"/>
      <c r="E88" s="252"/>
      <c r="F88" s="252"/>
    </row>
    <row r="89" spans="2:6" ht="15" customHeight="1" thickTop="1" thickBot="1">
      <c r="B89" s="248" t="s">
        <v>169</v>
      </c>
      <c r="C89" s="243"/>
      <c r="D89" s="252">
        <v>0</v>
      </c>
      <c r="E89" s="252">
        <f>+PYG!C85</f>
        <v>-24518.84</v>
      </c>
      <c r="F89" s="252">
        <f>+PYG!D85</f>
        <v>0</v>
      </c>
    </row>
    <row r="90" spans="2:6" ht="9.75" customHeight="1" thickTop="1" thickBot="1">
      <c r="B90" s="249"/>
      <c r="C90" s="243"/>
      <c r="D90" s="252"/>
      <c r="E90" s="252"/>
      <c r="F90" s="252"/>
    </row>
    <row r="91" spans="2:6" ht="15" customHeight="1" thickTop="1" thickBot="1">
      <c r="B91" s="95" t="s">
        <v>162</v>
      </c>
      <c r="C91" s="206"/>
      <c r="D91" s="146">
        <v>-231321.57</v>
      </c>
      <c r="E91" s="146">
        <f>+PYG!C87</f>
        <v>-197827.78999999998</v>
      </c>
      <c r="F91" s="146">
        <f>+PYG!D87</f>
        <v>-231321.57</v>
      </c>
    </row>
    <row r="92" spans="2:6" ht="15" customHeight="1" thickTop="1" thickBot="1">
      <c r="B92" s="95" t="s">
        <v>185</v>
      </c>
      <c r="C92" s="206"/>
      <c r="D92" s="146">
        <v>0</v>
      </c>
      <c r="E92" s="146">
        <f>+PYG!C88</f>
        <v>0</v>
      </c>
      <c r="F92" s="146">
        <f>+PYG!D88</f>
        <v>0</v>
      </c>
    </row>
    <row r="93" spans="2:6" ht="15" customHeight="1" thickTop="1" thickBot="1">
      <c r="B93" s="95" t="s">
        <v>163</v>
      </c>
      <c r="C93" s="206"/>
      <c r="D93" s="146">
        <v>0</v>
      </c>
      <c r="E93" s="146">
        <f>+PYG!C89</f>
        <v>0</v>
      </c>
      <c r="F93" s="146">
        <f>+PYG!D89</f>
        <v>0</v>
      </c>
    </row>
    <row r="94" spans="2:6" ht="15" customHeight="1" thickTop="1" thickBot="1">
      <c r="B94" s="95" t="s">
        <v>164</v>
      </c>
      <c r="C94" s="206"/>
      <c r="D94" s="146">
        <v>0</v>
      </c>
      <c r="E94" s="146">
        <f>+PYG!C90</f>
        <v>0</v>
      </c>
      <c r="F94" s="146">
        <f>+PYG!D90</f>
        <v>0</v>
      </c>
    </row>
    <row r="95" spans="2:6" ht="15" customHeight="1" thickTop="1" thickBot="1">
      <c r="B95" s="254" t="s">
        <v>165</v>
      </c>
      <c r="C95" s="256"/>
      <c r="D95" s="253">
        <v>279398.88000000064</v>
      </c>
      <c r="E95" s="253">
        <f>SUM(E89:E94)+E70</f>
        <v>69509.849999999948</v>
      </c>
      <c r="F95" s="253">
        <f>SUM(F89:F94)+F70</f>
        <v>279398.88000000064</v>
      </c>
    </row>
    <row r="96" spans="2:6" ht="15" customHeight="1" thickTop="1" thickBot="1">
      <c r="B96" s="255"/>
      <c r="C96" s="256"/>
      <c r="D96" s="253"/>
      <c r="E96" s="253"/>
      <c r="F96" s="253"/>
    </row>
    <row r="97" spans="2:8" ht="6" customHeight="1" thickTop="1"/>
    <row r="98" spans="2:8">
      <c r="B98" s="11" t="s">
        <v>258</v>
      </c>
      <c r="C98" s="184"/>
      <c r="D98" s="232" t="s">
        <v>259</v>
      </c>
      <c r="F98" s="184"/>
      <c r="G98" s="11"/>
      <c r="H98" s="11"/>
    </row>
    <row r="99" spans="2:8">
      <c r="C99" s="184"/>
      <c r="D99" s="184"/>
      <c r="F99" s="184"/>
      <c r="G99" s="11"/>
      <c r="H99" s="11"/>
    </row>
    <row r="100" spans="2:8">
      <c r="C100" s="184"/>
      <c r="D100" s="184"/>
      <c r="F100" s="184"/>
      <c r="G100" s="11"/>
      <c r="H100" s="11"/>
    </row>
    <row r="101" spans="2:8">
      <c r="C101" s="184"/>
      <c r="D101" s="184"/>
      <c r="F101" s="184"/>
      <c r="G101" s="11"/>
      <c r="H101" s="11"/>
    </row>
    <row r="105" spans="2:8">
      <c r="B105" s="11" t="s">
        <v>260</v>
      </c>
      <c r="C105" s="184"/>
      <c r="D105" s="184" t="s">
        <v>261</v>
      </c>
      <c r="F105" s="184"/>
      <c r="G105" s="11"/>
      <c r="H105" s="11"/>
    </row>
  </sheetData>
  <mergeCells count="23">
    <mergeCell ref="F78:F79"/>
    <mergeCell ref="F87:F88"/>
    <mergeCell ref="F89:F90"/>
    <mergeCell ref="F95:F96"/>
    <mergeCell ref="B89:B90"/>
    <mergeCell ref="E89:E90"/>
    <mergeCell ref="E95:E96"/>
    <mergeCell ref="B95:B96"/>
    <mergeCell ref="C95:C96"/>
    <mergeCell ref="C89:C90"/>
    <mergeCell ref="D89:D90"/>
    <mergeCell ref="D95:D96"/>
    <mergeCell ref="B6:E6"/>
    <mergeCell ref="B8:E8"/>
    <mergeCell ref="B9:B10"/>
    <mergeCell ref="C87:C88"/>
    <mergeCell ref="B78:B79"/>
    <mergeCell ref="C78:C79"/>
    <mergeCell ref="B87:B88"/>
    <mergeCell ref="E78:E79"/>
    <mergeCell ref="E87:E88"/>
    <mergeCell ref="D78:D79"/>
    <mergeCell ref="D87:D8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paperSize="9" scale="6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6"/>
  <sheetViews>
    <sheetView topLeftCell="A88" workbookViewId="0">
      <selection activeCell="G93" sqref="G93"/>
    </sheetView>
  </sheetViews>
  <sheetFormatPr baseColWidth="10" defaultColWidth="11.42578125" defaultRowHeight="12.75"/>
  <cols>
    <col min="1" max="1" width="90.5703125" style="11" customWidth="1"/>
    <col min="2" max="2" width="12.5703125" style="64" hidden="1" customWidth="1"/>
    <col min="3" max="3" width="14.5703125" style="11" customWidth="1"/>
    <col min="4" max="4" width="14.5703125" style="64" customWidth="1"/>
    <col min="5" max="5" width="11.42578125" style="12"/>
    <col min="6" max="8" width="11.7109375" style="12" bestFit="1" customWidth="1"/>
    <col min="9" max="9" width="15.28515625" style="12" bestFit="1" customWidth="1"/>
    <col min="10" max="16384" width="11.42578125" style="12"/>
  </cols>
  <sheetData>
    <row r="1" spans="1:7" ht="18">
      <c r="A1" s="238" t="s">
        <v>43</v>
      </c>
      <c r="B1" s="239"/>
      <c r="C1" s="239"/>
      <c r="D1" s="12"/>
    </row>
    <row r="2" spans="1:7">
      <c r="A2" s="3"/>
      <c r="B2" s="3"/>
      <c r="C2" s="3"/>
      <c r="D2" s="3"/>
    </row>
    <row r="3" spans="1:7" ht="15">
      <c r="A3" s="267" t="s">
        <v>256</v>
      </c>
      <c r="B3" s="268"/>
      <c r="C3" s="268"/>
      <c r="D3" s="12"/>
    </row>
    <row r="4" spans="1:7" ht="15" customHeight="1">
      <c r="A4" s="242"/>
      <c r="B4" s="65" t="s">
        <v>42</v>
      </c>
      <c r="C4" s="214"/>
      <c r="D4" s="214"/>
    </row>
    <row r="5" spans="1:7">
      <c r="A5" s="242"/>
      <c r="B5" s="66" t="s">
        <v>41</v>
      </c>
      <c r="C5" s="65">
        <v>2019</v>
      </c>
      <c r="D5" s="65">
        <v>2020</v>
      </c>
    </row>
    <row r="6" spans="1:7">
      <c r="A6" s="86" t="s">
        <v>206</v>
      </c>
      <c r="B6" s="87"/>
      <c r="C6" s="120">
        <f>C7+C23+C43+C14+C40+C34</f>
        <v>3442535.4</v>
      </c>
      <c r="D6" s="120">
        <f>D7+D23+D43+D14+D38</f>
        <v>3575299.5800000005</v>
      </c>
    </row>
    <row r="7" spans="1:7">
      <c r="A7" s="53" t="s">
        <v>236</v>
      </c>
      <c r="B7" s="5"/>
      <c r="C7" s="121">
        <f>SUM(C8:C13)</f>
        <v>3290802.52</v>
      </c>
      <c r="D7" s="121">
        <f>SUM(D8:D13)</f>
        <v>3562764.1500000004</v>
      </c>
    </row>
    <row r="8" spans="1:7">
      <c r="A8" s="55" t="s">
        <v>167</v>
      </c>
      <c r="B8" s="5"/>
      <c r="C8" s="122">
        <v>165810.10999999999</v>
      </c>
      <c r="D8" s="122">
        <v>249682.56</v>
      </c>
    </row>
    <row r="9" spans="1:7">
      <c r="A9" s="55" t="s">
        <v>143</v>
      </c>
      <c r="B9" s="5"/>
      <c r="C9" s="122"/>
      <c r="D9" s="122"/>
    </row>
    <row r="10" spans="1:7">
      <c r="A10" s="55" t="s">
        <v>144</v>
      </c>
      <c r="B10" s="5"/>
      <c r="C10" s="122">
        <v>416607.5</v>
      </c>
      <c r="D10" s="122">
        <v>486496.95</v>
      </c>
      <c r="F10" s="221"/>
      <c r="G10" s="221"/>
    </row>
    <row r="11" spans="1:7">
      <c r="A11" s="78" t="s">
        <v>237</v>
      </c>
      <c r="B11" s="5"/>
      <c r="C11" s="122">
        <v>2708384.91</v>
      </c>
      <c r="D11" s="122">
        <v>2826584.64</v>
      </c>
    </row>
    <row r="12" spans="1:7">
      <c r="A12" s="78" t="s">
        <v>238</v>
      </c>
      <c r="B12" s="5"/>
      <c r="C12" s="122"/>
      <c r="D12" s="122"/>
      <c r="F12" s="221"/>
      <c r="G12" s="221"/>
    </row>
    <row r="13" spans="1:7">
      <c r="A13" s="55" t="s">
        <v>166</v>
      </c>
      <c r="B13" s="5"/>
      <c r="C13" s="122"/>
      <c r="D13" s="122"/>
    </row>
    <row r="14" spans="1:7">
      <c r="A14" s="53" t="s">
        <v>207</v>
      </c>
      <c r="B14" s="5"/>
      <c r="C14" s="132">
        <v>0</v>
      </c>
      <c r="D14" s="132"/>
    </row>
    <row r="15" spans="1:7">
      <c r="A15" s="53" t="s">
        <v>208</v>
      </c>
      <c r="B15" s="5"/>
      <c r="C15" s="132">
        <f>SUM(C16:C19)</f>
        <v>-16496.98</v>
      </c>
      <c r="D15" s="132">
        <f>SUM(D16:D19)</f>
        <v>-11086.92</v>
      </c>
      <c r="E15" s="221"/>
    </row>
    <row r="16" spans="1:7">
      <c r="A16" s="55" t="s">
        <v>108</v>
      </c>
      <c r="B16" s="5"/>
      <c r="C16" s="122">
        <v>-13765.83</v>
      </c>
      <c r="D16" s="122">
        <v>-11086.92</v>
      </c>
      <c r="F16" s="12">
        <f>3593184.42-3590154.64</f>
        <v>3029.7799999997951</v>
      </c>
    </row>
    <row r="17" spans="1:8">
      <c r="A17" s="55" t="s">
        <v>145</v>
      </c>
      <c r="B17" s="5"/>
      <c r="C17" s="122"/>
      <c r="D17" s="122"/>
      <c r="H17" s="221"/>
    </row>
    <row r="18" spans="1:8" ht="12.75" customHeight="1">
      <c r="A18" s="55" t="s">
        <v>146</v>
      </c>
      <c r="B18" s="5"/>
      <c r="C18" s="122">
        <v>-2731.15</v>
      </c>
      <c r="D18" s="122">
        <v>0</v>
      </c>
    </row>
    <row r="19" spans="1:8">
      <c r="A19" s="55" t="s">
        <v>107</v>
      </c>
      <c r="B19" s="5"/>
      <c r="C19" s="122"/>
      <c r="D19" s="122"/>
    </row>
    <row r="20" spans="1:8">
      <c r="A20" s="53" t="s">
        <v>119</v>
      </c>
      <c r="B20" s="57"/>
      <c r="C20" s="123">
        <v>0</v>
      </c>
      <c r="D20" s="123"/>
    </row>
    <row r="21" spans="1:8">
      <c r="A21" s="53" t="s">
        <v>140</v>
      </c>
      <c r="B21" s="56"/>
      <c r="C21" s="123">
        <v>0</v>
      </c>
      <c r="D21" s="123"/>
    </row>
    <row r="22" spans="1:8">
      <c r="A22" s="53" t="s">
        <v>120</v>
      </c>
      <c r="B22" s="60"/>
      <c r="C22" s="123">
        <v>-48502.400000000001</v>
      </c>
      <c r="D22" s="123">
        <v>-44720.41</v>
      </c>
    </row>
    <row r="23" spans="1:8">
      <c r="A23" s="53" t="s">
        <v>209</v>
      </c>
      <c r="B23" s="54"/>
      <c r="C23" s="121">
        <v>23433.63</v>
      </c>
      <c r="D23" s="121">
        <v>27390.49</v>
      </c>
    </row>
    <row r="24" spans="1:8">
      <c r="A24" s="53" t="s">
        <v>109</v>
      </c>
      <c r="B24" s="54"/>
      <c r="C24" s="121">
        <f>SUM(C25:C27)</f>
        <v>-2157791.35</v>
      </c>
      <c r="D24" s="121">
        <f>SUM(D25:D27)</f>
        <v>-2253115.16</v>
      </c>
      <c r="F24" s="221"/>
    </row>
    <row r="25" spans="1:8">
      <c r="A25" s="55" t="s">
        <v>77</v>
      </c>
      <c r="B25" s="223"/>
      <c r="C25" s="124">
        <v>-1697263.43</v>
      </c>
      <c r="D25" s="124">
        <v>-1765985.33</v>
      </c>
      <c r="F25" s="221"/>
    </row>
    <row r="26" spans="1:8">
      <c r="A26" s="55" t="s">
        <v>78</v>
      </c>
      <c r="B26" s="58"/>
      <c r="C26" s="124">
        <v>-460527.92</v>
      </c>
      <c r="D26" s="124">
        <v>-487129.83</v>
      </c>
    </row>
    <row r="27" spans="1:8">
      <c r="A27" s="55" t="s">
        <v>79</v>
      </c>
      <c r="B27" s="56"/>
      <c r="C27" s="124"/>
      <c r="D27" s="124"/>
    </row>
    <row r="28" spans="1:8">
      <c r="A28" s="53" t="s">
        <v>210</v>
      </c>
      <c r="B28" s="54"/>
      <c r="C28" s="121">
        <f>SUM(C29:C32)</f>
        <v>-817117.91</v>
      </c>
      <c r="D28" s="121">
        <f>SUM(D29:D32)</f>
        <v>-618614.75</v>
      </c>
    </row>
    <row r="29" spans="1:8">
      <c r="A29" s="55" t="s">
        <v>80</v>
      </c>
      <c r="B29" s="224"/>
      <c r="C29" s="124">
        <v>-816015.48</v>
      </c>
      <c r="D29" s="124">
        <v>-613718</v>
      </c>
      <c r="F29" s="221"/>
    </row>
    <row r="30" spans="1:8">
      <c r="A30" s="55" t="s">
        <v>81</v>
      </c>
      <c r="B30" s="58"/>
      <c r="C30" s="124">
        <v>-1102.43</v>
      </c>
      <c r="D30" s="124">
        <v>-4896.75</v>
      </c>
    </row>
    <row r="31" spans="1:8">
      <c r="A31" s="55" t="s">
        <v>82</v>
      </c>
      <c r="B31" s="58"/>
      <c r="C31" s="124"/>
      <c r="D31" s="124"/>
    </row>
    <row r="32" spans="1:8">
      <c r="A32" s="55" t="s">
        <v>83</v>
      </c>
      <c r="B32" s="58"/>
      <c r="C32" s="124">
        <v>0</v>
      </c>
      <c r="D32" s="124"/>
    </row>
    <row r="33" spans="1:4">
      <c r="A33" s="53" t="s">
        <v>110</v>
      </c>
      <c r="B33" s="54"/>
      <c r="C33" s="123">
        <v>-43366.86</v>
      </c>
      <c r="D33" s="123">
        <v>-41405.089999999997</v>
      </c>
    </row>
    <row r="34" spans="1:4" s="6" customFormat="1">
      <c r="A34" s="61" t="s">
        <v>211</v>
      </c>
      <c r="B34" s="62"/>
      <c r="C34" s="125">
        <f>SUM(C35:C36)</f>
        <v>24518.84</v>
      </c>
      <c r="D34" s="125">
        <f>SUM(D35:D36)</f>
        <v>0</v>
      </c>
    </row>
    <row r="35" spans="1:4" s="6" customFormat="1">
      <c r="A35" s="55" t="s">
        <v>147</v>
      </c>
      <c r="B35" s="62"/>
      <c r="C35" s="124">
        <v>24518.84</v>
      </c>
      <c r="D35" s="124"/>
    </row>
    <row r="36" spans="1:4" s="6" customFormat="1">
      <c r="A36" s="55" t="s">
        <v>148</v>
      </c>
      <c r="B36" s="62"/>
      <c r="C36" s="124"/>
      <c r="D36" s="124"/>
    </row>
    <row r="37" spans="1:4" s="6" customFormat="1">
      <c r="A37" s="61" t="s">
        <v>111</v>
      </c>
      <c r="B37" s="62"/>
      <c r="C37" s="123">
        <v>0</v>
      </c>
      <c r="D37" s="123"/>
    </row>
    <row r="38" spans="1:4">
      <c r="A38" s="53" t="s">
        <v>112</v>
      </c>
      <c r="B38" s="54"/>
      <c r="C38" s="121">
        <f>SUM(C39:C40)</f>
        <v>99247.930000000008</v>
      </c>
      <c r="D38" s="121">
        <f>SUM(D39:D40)</f>
        <v>-17884.84</v>
      </c>
    </row>
    <row r="39" spans="1:4">
      <c r="A39" s="55" t="s">
        <v>84</v>
      </c>
      <c r="B39" s="56"/>
      <c r="C39" s="124">
        <f>-4007.35-525.13</f>
        <v>-4532.4799999999996</v>
      </c>
      <c r="D39" s="124">
        <v>-17884.84</v>
      </c>
    </row>
    <row r="40" spans="1:4">
      <c r="A40" s="55" t="s">
        <v>85</v>
      </c>
      <c r="B40" s="58"/>
      <c r="C40" s="124">
        <f>128299.25-24518.84</f>
        <v>103780.41</v>
      </c>
      <c r="D40" s="124"/>
    </row>
    <row r="41" spans="1:4">
      <c r="A41" s="53"/>
      <c r="B41" s="60"/>
      <c r="C41" s="126"/>
      <c r="D41" s="126"/>
    </row>
    <row r="42" spans="1:4">
      <c r="A42" s="215" t="s">
        <v>212</v>
      </c>
      <c r="B42" s="216"/>
      <c r="C42" s="217">
        <f>+C38+C37+C34+C33+C28+C24+C23+C22+C21+C20+C15+C14+C7</f>
        <v>354727.41999999993</v>
      </c>
      <c r="D42" s="217">
        <f>+D38+D37+D34+D33+D28+D24+D23+D22+D21+D20+D15+D14+D7</f>
        <v>603327.47000000067</v>
      </c>
    </row>
    <row r="43" spans="1:4">
      <c r="A43" s="53" t="s">
        <v>113</v>
      </c>
      <c r="B43" s="54"/>
      <c r="C43" s="121">
        <v>0</v>
      </c>
      <c r="D43" s="121">
        <f>+D44</f>
        <v>3029.78</v>
      </c>
    </row>
    <row r="44" spans="1:4">
      <c r="A44" s="55" t="s">
        <v>88</v>
      </c>
      <c r="B44" s="56"/>
      <c r="C44" s="124">
        <v>0</v>
      </c>
      <c r="D44" s="124">
        <v>3029.78</v>
      </c>
    </row>
    <row r="45" spans="1:4">
      <c r="A45" s="59" t="s">
        <v>149</v>
      </c>
      <c r="B45" s="58"/>
      <c r="C45" s="124"/>
      <c r="D45" s="124"/>
    </row>
    <row r="46" spans="1:4">
      <c r="A46" s="59" t="s">
        <v>86</v>
      </c>
      <c r="B46" s="58"/>
      <c r="C46" s="124"/>
      <c r="D46" s="124"/>
    </row>
    <row r="47" spans="1:4">
      <c r="A47" s="55" t="s">
        <v>87</v>
      </c>
      <c r="B47" s="56"/>
      <c r="C47" s="124"/>
      <c r="D47" s="124"/>
    </row>
    <row r="48" spans="1:4">
      <c r="A48" s="59" t="s">
        <v>150</v>
      </c>
      <c r="B48" s="58"/>
      <c r="C48" s="124"/>
      <c r="D48" s="124"/>
    </row>
    <row r="49" spans="1:9">
      <c r="A49" s="59" t="s">
        <v>89</v>
      </c>
      <c r="B49" s="58"/>
      <c r="C49" s="124"/>
      <c r="D49" s="124"/>
    </row>
    <row r="50" spans="1:9">
      <c r="A50" s="53" t="s">
        <v>114</v>
      </c>
      <c r="B50" s="54"/>
      <c r="C50" s="121">
        <f>SUM(C51:C53)</f>
        <v>-56170.94</v>
      </c>
      <c r="D50" s="121">
        <f>SUM(D51:D53)</f>
        <v>-82236.800000000003</v>
      </c>
    </row>
    <row r="51" spans="1:9">
      <c r="A51" s="55" t="s">
        <v>141</v>
      </c>
      <c r="B51" s="58"/>
      <c r="C51" s="124"/>
      <c r="D51" s="124"/>
    </row>
    <row r="52" spans="1:9">
      <c r="A52" s="55" t="s">
        <v>90</v>
      </c>
      <c r="B52" s="58"/>
      <c r="C52" s="124">
        <v>-56170.94</v>
      </c>
      <c r="D52" s="124">
        <v>-82236.800000000003</v>
      </c>
    </row>
    <row r="53" spans="1:9">
      <c r="A53" s="55" t="s">
        <v>91</v>
      </c>
      <c r="B53" s="58"/>
      <c r="C53" s="124"/>
      <c r="D53" s="124"/>
    </row>
    <row r="54" spans="1:9">
      <c r="A54" s="53" t="s">
        <v>115</v>
      </c>
      <c r="B54" s="54"/>
      <c r="C54" s="121">
        <f>SUM(C55:C56)</f>
        <v>0</v>
      </c>
      <c r="D54" s="121">
        <f>SUM(D55:D56)</f>
        <v>0</v>
      </c>
    </row>
    <row r="55" spans="1:9">
      <c r="A55" s="55" t="s">
        <v>92</v>
      </c>
      <c r="B55" s="54"/>
      <c r="C55" s="121"/>
      <c r="D55" s="121"/>
    </row>
    <row r="56" spans="1:9">
      <c r="A56" s="55" t="s">
        <v>213</v>
      </c>
      <c r="B56" s="54"/>
      <c r="C56" s="121"/>
      <c r="D56" s="121"/>
    </row>
    <row r="57" spans="1:9">
      <c r="A57" s="53" t="s">
        <v>116</v>
      </c>
      <c r="B57" s="60"/>
      <c r="C57" s="126">
        <v>0</v>
      </c>
      <c r="D57" s="126"/>
    </row>
    <row r="58" spans="1:9">
      <c r="A58" s="53" t="s">
        <v>117</v>
      </c>
      <c r="B58" s="54"/>
      <c r="C58" s="121">
        <f>SUM(C59:C60)</f>
        <v>-6700</v>
      </c>
      <c r="D58" s="121">
        <f>SUM(D59:D60)</f>
        <v>-13400</v>
      </c>
    </row>
    <row r="59" spans="1:9" s="63" customFormat="1">
      <c r="A59" s="18" t="s">
        <v>84</v>
      </c>
      <c r="B59" s="25"/>
      <c r="C59" s="124">
        <v>-6700</v>
      </c>
      <c r="D59" s="124">
        <v>-13400</v>
      </c>
      <c r="I59" s="235"/>
    </row>
    <row r="60" spans="1:9" s="63" customFormat="1">
      <c r="A60" s="18" t="s">
        <v>93</v>
      </c>
      <c r="B60" s="25"/>
      <c r="C60" s="124">
        <v>0</v>
      </c>
      <c r="D60" s="124"/>
    </row>
    <row r="61" spans="1:9">
      <c r="A61" s="80" t="s">
        <v>214</v>
      </c>
      <c r="B61" s="81"/>
      <c r="C61" s="127">
        <f>C43+C50+C54++C57+C58</f>
        <v>-62870.94</v>
      </c>
      <c r="D61" s="127">
        <f>D43+D50+D54++D57+D58</f>
        <v>-92607.02</v>
      </c>
    </row>
    <row r="62" spans="1:9">
      <c r="A62" s="80" t="s">
        <v>151</v>
      </c>
      <c r="B62" s="81"/>
      <c r="C62" s="127">
        <f>C42+C61</f>
        <v>291856.47999999992</v>
      </c>
      <c r="D62" s="127">
        <f>D42+D61</f>
        <v>510720.45000000065</v>
      </c>
    </row>
    <row r="63" spans="1:9">
      <c r="A63" s="53" t="s">
        <v>118</v>
      </c>
      <c r="B63" s="60"/>
      <c r="C63" s="126">
        <v>0</v>
      </c>
      <c r="D63" s="126"/>
    </row>
    <row r="64" spans="1:9">
      <c r="A64" s="215" t="s">
        <v>215</v>
      </c>
      <c r="B64" s="218"/>
      <c r="C64" s="219">
        <f>+C62+C63</f>
        <v>291856.47999999992</v>
      </c>
      <c r="D64" s="219">
        <f>+D62+D63</f>
        <v>510720.45000000065</v>
      </c>
    </row>
    <row r="65" spans="1:4">
      <c r="A65" s="86" t="s">
        <v>216</v>
      </c>
      <c r="B65" s="87"/>
      <c r="C65" s="120"/>
      <c r="D65" s="120"/>
    </row>
    <row r="66" spans="1:4">
      <c r="A66" s="53" t="s">
        <v>217</v>
      </c>
      <c r="B66" s="88"/>
      <c r="C66" s="128"/>
      <c r="D66" s="128"/>
    </row>
    <row r="67" spans="1:4" ht="15" customHeight="1">
      <c r="A67" s="82" t="s">
        <v>218</v>
      </c>
      <c r="B67" s="83"/>
      <c r="C67" s="129">
        <f>C64+C66</f>
        <v>291856.47999999992</v>
      </c>
      <c r="D67" s="129">
        <f>D64+D66</f>
        <v>510720.45000000065</v>
      </c>
    </row>
    <row r="68" spans="1:4">
      <c r="A68" s="84" t="s">
        <v>227</v>
      </c>
      <c r="B68" s="85"/>
      <c r="C68" s="130"/>
      <c r="D68" s="130"/>
    </row>
    <row r="69" spans="1:4">
      <c r="A69" s="53" t="s">
        <v>152</v>
      </c>
      <c r="B69" s="79"/>
      <c r="C69" s="131"/>
      <c r="D69" s="131"/>
    </row>
    <row r="70" spans="1:4">
      <c r="A70" s="53" t="s">
        <v>153</v>
      </c>
      <c r="B70" s="79"/>
      <c r="C70" s="131"/>
      <c r="D70" s="131"/>
    </row>
    <row r="71" spans="1:4">
      <c r="A71" s="53" t="s">
        <v>154</v>
      </c>
      <c r="B71" s="79"/>
      <c r="C71" s="131"/>
      <c r="D71" s="131"/>
    </row>
    <row r="72" spans="1:4">
      <c r="A72" s="53" t="s">
        <v>155</v>
      </c>
      <c r="B72" s="79"/>
      <c r="C72" s="131">
        <v>-24518.84</v>
      </c>
      <c r="D72" s="131">
        <v>0</v>
      </c>
    </row>
    <row r="73" spans="1:4">
      <c r="A73" s="53" t="s">
        <v>156</v>
      </c>
      <c r="B73" s="79"/>
      <c r="C73" s="131"/>
      <c r="D73" s="131"/>
    </row>
    <row r="74" spans="1:4">
      <c r="A74" s="53" t="s">
        <v>157</v>
      </c>
      <c r="B74" s="79"/>
      <c r="C74" s="131"/>
      <c r="D74" s="131"/>
    </row>
    <row r="75" spans="1:4">
      <c r="A75" s="244" t="s">
        <v>219</v>
      </c>
      <c r="B75" s="270"/>
      <c r="C75" s="263">
        <f>SUM(C69:C74)</f>
        <v>-24518.84</v>
      </c>
      <c r="D75" s="263">
        <f>SUM(D69:D74)</f>
        <v>0</v>
      </c>
    </row>
    <row r="76" spans="1:4">
      <c r="A76" s="269"/>
      <c r="B76" s="271"/>
      <c r="C76" s="264"/>
      <c r="D76" s="264"/>
    </row>
    <row r="77" spans="1:4">
      <c r="A77" s="84" t="s">
        <v>220</v>
      </c>
      <c r="B77" s="85"/>
      <c r="C77" s="130"/>
      <c r="D77" s="130"/>
    </row>
    <row r="78" spans="1:4">
      <c r="A78" s="53" t="s">
        <v>152</v>
      </c>
      <c r="B78" s="79"/>
      <c r="C78" s="131"/>
      <c r="D78" s="131"/>
    </row>
    <row r="79" spans="1:4">
      <c r="A79" s="53" t="s">
        <v>153</v>
      </c>
      <c r="B79" s="79"/>
      <c r="C79" s="131"/>
      <c r="D79" s="131"/>
    </row>
    <row r="80" spans="1:4" ht="15" customHeight="1">
      <c r="A80" s="53" t="s">
        <v>154</v>
      </c>
      <c r="B80" s="79"/>
      <c r="C80" s="131"/>
      <c r="D80" s="131"/>
    </row>
    <row r="81" spans="1:7">
      <c r="A81" s="53" t="s">
        <v>155</v>
      </c>
      <c r="B81" s="79"/>
      <c r="C81" s="131"/>
      <c r="D81" s="131"/>
    </row>
    <row r="82" spans="1:7">
      <c r="A82" s="53" t="s">
        <v>159</v>
      </c>
      <c r="B82" s="79"/>
      <c r="C82" s="131"/>
      <c r="D82" s="131"/>
    </row>
    <row r="83" spans="1:7">
      <c r="A83" s="244" t="s">
        <v>221</v>
      </c>
      <c r="B83" s="270"/>
      <c r="C83" s="263"/>
      <c r="D83" s="263">
        <f>SUM(D78:D82)</f>
        <v>0</v>
      </c>
    </row>
    <row r="84" spans="1:7">
      <c r="A84" s="269"/>
      <c r="B84" s="271"/>
      <c r="C84" s="264"/>
      <c r="D84" s="264"/>
    </row>
    <row r="85" spans="1:7">
      <c r="A85" s="244" t="s">
        <v>222</v>
      </c>
      <c r="B85" s="270"/>
      <c r="C85" s="263">
        <f>+C75+C83</f>
        <v>-24518.84</v>
      </c>
      <c r="D85" s="263">
        <f>+D75+D83</f>
        <v>0</v>
      </c>
    </row>
    <row r="86" spans="1:7">
      <c r="A86" s="269"/>
      <c r="B86" s="271"/>
      <c r="C86" s="264"/>
      <c r="D86" s="264"/>
    </row>
    <row r="87" spans="1:7">
      <c r="A87" s="84" t="s">
        <v>223</v>
      </c>
      <c r="B87" s="85"/>
      <c r="C87" s="130">
        <f>-23065.55-174762.24</f>
        <v>-197827.78999999998</v>
      </c>
      <c r="D87" s="130">
        <v>-231321.57</v>
      </c>
      <c r="G87" s="221"/>
    </row>
    <row r="88" spans="1:7">
      <c r="A88" s="84" t="s">
        <v>224</v>
      </c>
      <c r="B88" s="85"/>
      <c r="C88" s="130"/>
      <c r="D88" s="130"/>
    </row>
    <row r="89" spans="1:7">
      <c r="A89" s="84" t="s">
        <v>225</v>
      </c>
      <c r="B89" s="85"/>
      <c r="C89" s="130">
        <v>0</v>
      </c>
      <c r="D89" s="130"/>
    </row>
    <row r="90" spans="1:7">
      <c r="A90" s="84" t="s">
        <v>226</v>
      </c>
      <c r="B90" s="85"/>
      <c r="C90" s="130">
        <v>0</v>
      </c>
      <c r="D90" s="130"/>
    </row>
    <row r="91" spans="1:7" ht="12.75" customHeight="1">
      <c r="A91" s="259" t="s">
        <v>229</v>
      </c>
      <c r="B91" s="261"/>
      <c r="C91" s="265">
        <f>+C85+C87+C88+C89+C90+C64</f>
        <v>69509.849999999948</v>
      </c>
      <c r="D91" s="265">
        <f>+D85+D87+D88+D89+D90+D64</f>
        <v>279398.88000000064</v>
      </c>
    </row>
    <row r="92" spans="1:7">
      <c r="A92" s="260"/>
      <c r="B92" s="262"/>
      <c r="C92" s="266"/>
      <c r="D92" s="266"/>
    </row>
    <row r="93" spans="1:7">
      <c r="A93" s="4"/>
      <c r="B93" s="33"/>
      <c r="C93" s="4"/>
      <c r="D93" s="33"/>
    </row>
    <row r="94" spans="1:7">
      <c r="A94" s="4"/>
      <c r="B94" s="33"/>
      <c r="C94" s="4"/>
      <c r="D94" s="33"/>
    </row>
    <row r="95" spans="1:7">
      <c r="A95" s="4"/>
      <c r="B95" s="33"/>
      <c r="C95" s="4"/>
      <c r="D95" s="33"/>
    </row>
    <row r="96" spans="1:7">
      <c r="A96" s="4"/>
      <c r="B96" s="33"/>
      <c r="C96" s="4"/>
      <c r="D96" s="33"/>
    </row>
    <row r="97" spans="1:4">
      <c r="A97" s="4"/>
      <c r="B97" s="33"/>
      <c r="C97" s="4"/>
      <c r="D97" s="33"/>
    </row>
    <row r="98" spans="1:4">
      <c r="A98" s="4"/>
      <c r="B98" s="33"/>
      <c r="C98" s="4"/>
      <c r="D98" s="33"/>
    </row>
    <row r="99" spans="1:4">
      <c r="A99" s="4"/>
      <c r="B99" s="33"/>
      <c r="C99" s="4"/>
      <c r="D99" s="33"/>
    </row>
    <row r="100" spans="1:4">
      <c r="A100" s="4"/>
      <c r="B100" s="33"/>
      <c r="C100" s="4"/>
      <c r="D100" s="33"/>
    </row>
    <row r="101" spans="1:4">
      <c r="A101" s="4"/>
      <c r="B101" s="33"/>
      <c r="C101" s="4"/>
      <c r="D101" s="33"/>
    </row>
    <row r="102" spans="1:4">
      <c r="A102" s="4"/>
      <c r="B102" s="33"/>
      <c r="C102" s="4"/>
      <c r="D102" s="33"/>
    </row>
    <row r="103" spans="1:4">
      <c r="A103" s="4"/>
      <c r="B103" s="33"/>
      <c r="C103" s="4"/>
      <c r="D103" s="33"/>
    </row>
    <row r="104" spans="1:4">
      <c r="A104" s="4"/>
      <c r="B104" s="33"/>
      <c r="C104" s="4"/>
      <c r="D104" s="33"/>
    </row>
    <row r="105" spans="1:4">
      <c r="A105" s="4"/>
      <c r="B105" s="33"/>
      <c r="C105" s="4"/>
      <c r="D105" s="33"/>
    </row>
    <row r="106" spans="1:4">
      <c r="A106" s="4"/>
      <c r="B106" s="33"/>
      <c r="C106" s="4"/>
      <c r="D106" s="33"/>
    </row>
    <row r="107" spans="1:4">
      <c r="A107" s="4"/>
      <c r="B107" s="33"/>
      <c r="C107" s="4"/>
      <c r="D107" s="33"/>
    </row>
    <row r="108" spans="1:4">
      <c r="A108" s="4"/>
      <c r="B108" s="33"/>
      <c r="C108" s="4"/>
      <c r="D108" s="33"/>
    </row>
    <row r="109" spans="1:4">
      <c r="A109" s="4"/>
      <c r="B109" s="33"/>
      <c r="C109" s="4"/>
      <c r="D109" s="33"/>
    </row>
    <row r="110" spans="1:4">
      <c r="A110" s="4"/>
      <c r="B110" s="33"/>
      <c r="C110" s="4"/>
      <c r="D110" s="33"/>
    </row>
    <row r="111" spans="1:4">
      <c r="A111" s="4"/>
      <c r="B111" s="33"/>
      <c r="C111" s="4"/>
      <c r="D111" s="33"/>
    </row>
    <row r="112" spans="1:4">
      <c r="A112" s="4"/>
      <c r="B112" s="33"/>
      <c r="C112" s="4"/>
      <c r="D112" s="33"/>
    </row>
    <row r="113" spans="1:4">
      <c r="A113" s="4"/>
      <c r="B113" s="33"/>
      <c r="C113" s="4"/>
      <c r="D113" s="33"/>
    </row>
    <row r="114" spans="1:4">
      <c r="A114" s="4"/>
      <c r="B114" s="33"/>
      <c r="C114" s="4"/>
      <c r="D114" s="33"/>
    </row>
    <row r="115" spans="1:4">
      <c r="A115" s="4"/>
      <c r="B115" s="33"/>
      <c r="C115" s="4"/>
      <c r="D115" s="33"/>
    </row>
    <row r="116" spans="1:4">
      <c r="A116" s="4"/>
      <c r="B116" s="33"/>
      <c r="C116" s="4"/>
      <c r="D116" s="33"/>
    </row>
    <row r="117" spans="1:4">
      <c r="A117" s="4"/>
      <c r="B117" s="33"/>
      <c r="C117" s="4"/>
      <c r="D117" s="33"/>
    </row>
    <row r="118" spans="1:4">
      <c r="A118" s="4"/>
      <c r="B118" s="33"/>
      <c r="C118" s="4"/>
      <c r="D118" s="33"/>
    </row>
    <row r="119" spans="1:4">
      <c r="A119" s="4"/>
      <c r="B119" s="33"/>
      <c r="C119" s="4"/>
      <c r="D119" s="33"/>
    </row>
    <row r="120" spans="1:4">
      <c r="A120" s="4"/>
      <c r="B120" s="33"/>
      <c r="C120" s="4"/>
      <c r="D120" s="33"/>
    </row>
    <row r="121" spans="1:4">
      <c r="A121" s="4"/>
      <c r="B121" s="33"/>
      <c r="C121" s="4"/>
      <c r="D121" s="33"/>
    </row>
    <row r="122" spans="1:4">
      <c r="A122" s="4"/>
      <c r="B122" s="33"/>
      <c r="C122" s="4"/>
      <c r="D122" s="33"/>
    </row>
    <row r="123" spans="1:4">
      <c r="A123" s="32" t="s">
        <v>40</v>
      </c>
      <c r="B123" s="32" t="e">
        <f>IF(B81=[1]Balance!B90,"OK","error")</f>
        <v>#REF!</v>
      </c>
      <c r="C123" s="32" t="e">
        <f>IF(C81=[1]Balance!#REF!,"OK","error")</f>
        <v>#REF!</v>
      </c>
      <c r="D123" s="32"/>
    </row>
    <row r="124" spans="1:4">
      <c r="A124" s="4"/>
    </row>
    <row r="125" spans="1:4" ht="33.75" customHeight="1">
      <c r="A125" s="257"/>
      <c r="B125" s="258"/>
      <c r="C125" s="258"/>
      <c r="D125" s="12"/>
    </row>
    <row r="126" spans="1:4">
      <c r="A126" s="4"/>
    </row>
  </sheetData>
  <mergeCells count="20">
    <mergeCell ref="D75:D76"/>
    <mergeCell ref="D83:D84"/>
    <mergeCell ref="D85:D86"/>
    <mergeCell ref="D91:D92"/>
    <mergeCell ref="A1:C1"/>
    <mergeCell ref="A3:C3"/>
    <mergeCell ref="A4:A5"/>
    <mergeCell ref="A85:A86"/>
    <mergeCell ref="B75:B76"/>
    <mergeCell ref="A83:A84"/>
    <mergeCell ref="B83:B84"/>
    <mergeCell ref="A75:A76"/>
    <mergeCell ref="B85:B86"/>
    <mergeCell ref="C75:C76"/>
    <mergeCell ref="A125:C125"/>
    <mergeCell ref="A91:A92"/>
    <mergeCell ref="B91:B92"/>
    <mergeCell ref="C83:C84"/>
    <mergeCell ref="C85:C86"/>
    <mergeCell ref="C91:C92"/>
  </mergeCells>
  <phoneticPr fontId="1" type="noConversion"/>
  <pageMargins left="0.74803149606299213" right="0.74803149606299213" top="0.98425196850393704" bottom="0.98425196850393704" header="0" footer="0"/>
  <pageSetup paperSize="9" scale="60" orientation="portrait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0"/>
  <sheetViews>
    <sheetView workbookViewId="0">
      <pane xSplit="1" ySplit="6" topLeftCell="C133" activePane="bottomRight" state="frozen"/>
      <selection pane="topRight" activeCell="B1" sqref="B1"/>
      <selection pane="bottomLeft" activeCell="A7" sqref="A7"/>
      <selection pane="bottomRight" activeCell="H92" sqref="H92"/>
    </sheetView>
  </sheetViews>
  <sheetFormatPr baseColWidth="10" defaultColWidth="11.42578125" defaultRowHeight="12.75"/>
  <cols>
    <col min="1" max="1" width="63.85546875" style="11" customWidth="1"/>
    <col min="2" max="2" width="14.5703125" style="11" hidden="1" customWidth="1"/>
    <col min="3" max="4" width="14.5703125" style="11" customWidth="1"/>
    <col min="5" max="7" width="11.42578125" style="12"/>
    <col min="8" max="8" width="12.28515625" style="12" bestFit="1" customWidth="1"/>
    <col min="9" max="16384" width="11.42578125" style="12"/>
  </cols>
  <sheetData>
    <row r="1" spans="1:5" s="2" customFormat="1">
      <c r="A1" s="1"/>
      <c r="B1" s="1"/>
      <c r="C1" s="1"/>
      <c r="D1" s="1"/>
    </row>
    <row r="2" spans="1:5" s="2" customFormat="1" ht="18">
      <c r="A2" s="238" t="s">
        <v>43</v>
      </c>
      <c r="B2" s="239"/>
      <c r="C2" s="239"/>
    </row>
    <row r="3" spans="1:5" s="2" customFormat="1">
      <c r="A3" s="3"/>
      <c r="B3" s="3"/>
      <c r="C3" s="3"/>
      <c r="D3" s="3"/>
    </row>
    <row r="4" spans="1:5" s="2" customFormat="1" ht="15" customHeight="1">
      <c r="A4" s="275" t="s">
        <v>257</v>
      </c>
      <c r="B4" s="276"/>
      <c r="C4" s="276"/>
    </row>
    <row r="5" spans="1:5" s="2" customFormat="1">
      <c r="A5" s="272" t="s">
        <v>0</v>
      </c>
      <c r="B5" s="65" t="s">
        <v>42</v>
      </c>
      <c r="C5" s="65">
        <v>2019</v>
      </c>
      <c r="D5" s="65">
        <v>2020</v>
      </c>
    </row>
    <row r="6" spans="1:5" s="2" customFormat="1">
      <c r="A6" s="273"/>
      <c r="B6" s="66" t="s">
        <v>41</v>
      </c>
      <c r="C6" s="66"/>
      <c r="D6" s="66"/>
    </row>
    <row r="7" spans="1:5" s="6" customFormat="1">
      <c r="A7" s="67" t="s">
        <v>44</v>
      </c>
      <c r="B7" s="68"/>
      <c r="C7" s="119">
        <f>C9+C17+C24+C28+C31+C37+C43</f>
        <v>412619.48</v>
      </c>
      <c r="D7" s="119">
        <f>D9+D17+D24+D28+D31+D37+D43</f>
        <v>410312.2</v>
      </c>
    </row>
    <row r="8" spans="1:5" s="6" customFormat="1" ht="5.25" customHeight="1">
      <c r="A8" s="7"/>
      <c r="B8" s="8"/>
      <c r="C8" s="8"/>
      <c r="D8" s="8"/>
    </row>
    <row r="9" spans="1:5">
      <c r="A9" s="9" t="s">
        <v>1</v>
      </c>
      <c r="B9" s="10"/>
      <c r="C9" s="96">
        <f>SUM(C10:C16)</f>
        <v>143126.91</v>
      </c>
      <c r="D9" s="96">
        <f>SUM(D10:D16)</f>
        <v>145904.06</v>
      </c>
      <c r="E9" s="221"/>
    </row>
    <row r="10" spans="1:5">
      <c r="A10" s="13" t="s">
        <v>122</v>
      </c>
      <c r="B10" s="14"/>
      <c r="C10" s="97"/>
      <c r="D10" s="14"/>
    </row>
    <row r="11" spans="1:5">
      <c r="A11" s="13" t="s">
        <v>123</v>
      </c>
      <c r="B11" s="14"/>
      <c r="C11" s="97"/>
      <c r="D11" s="14"/>
    </row>
    <row r="12" spans="1:5">
      <c r="A12" s="13" t="s">
        <v>4</v>
      </c>
      <c r="B12" s="14"/>
      <c r="C12" s="97"/>
      <c r="D12" s="14"/>
    </row>
    <row r="13" spans="1:5">
      <c r="A13" s="13" t="s">
        <v>5</v>
      </c>
      <c r="B13" s="14"/>
      <c r="C13" s="97"/>
      <c r="D13" s="14"/>
    </row>
    <row r="14" spans="1:5">
      <c r="A14" s="13" t="s">
        <v>6</v>
      </c>
      <c r="B14" s="14"/>
      <c r="C14" s="97">
        <v>143126.91</v>
      </c>
      <c r="D14" s="97">
        <v>145904.06</v>
      </c>
    </row>
    <row r="15" spans="1:5">
      <c r="A15" s="13" t="s">
        <v>176</v>
      </c>
      <c r="B15" s="14"/>
      <c r="C15" s="97"/>
      <c r="D15" s="14"/>
    </row>
    <row r="16" spans="1:5">
      <c r="A16" s="13" t="s">
        <v>177</v>
      </c>
      <c r="B16" s="14"/>
      <c r="C16" s="97"/>
      <c r="D16" s="14"/>
    </row>
    <row r="17" spans="1:5">
      <c r="A17" s="9" t="s">
        <v>100</v>
      </c>
      <c r="B17" s="14"/>
      <c r="C17" s="96">
        <f>SUM(C18:C23)</f>
        <v>0</v>
      </c>
      <c r="D17" s="96">
        <f>SUM(D18:D23)</f>
        <v>0</v>
      </c>
    </row>
    <row r="18" spans="1:5">
      <c r="A18" s="13" t="s">
        <v>94</v>
      </c>
      <c r="B18" s="14"/>
      <c r="C18" s="97"/>
      <c r="D18" s="14"/>
    </row>
    <row r="19" spans="1:5">
      <c r="A19" s="13" t="s">
        <v>95</v>
      </c>
      <c r="B19" s="14"/>
      <c r="C19" s="97"/>
      <c r="D19" s="14"/>
    </row>
    <row r="20" spans="1:5">
      <c r="A20" s="13" t="s">
        <v>96</v>
      </c>
      <c r="B20" s="14"/>
      <c r="C20" s="97"/>
      <c r="D20" s="14"/>
    </row>
    <row r="21" spans="1:5">
      <c r="A21" s="13" t="s">
        <v>97</v>
      </c>
      <c r="B21" s="14"/>
      <c r="C21" s="97"/>
      <c r="D21" s="14"/>
    </row>
    <row r="22" spans="1:5">
      <c r="A22" s="13" t="s">
        <v>98</v>
      </c>
      <c r="B22" s="14"/>
      <c r="C22" s="97"/>
      <c r="D22" s="14"/>
    </row>
    <row r="23" spans="1:5">
      <c r="A23" s="13" t="s">
        <v>99</v>
      </c>
      <c r="B23" s="14"/>
      <c r="C23" s="97"/>
      <c r="D23" s="14"/>
    </row>
    <row r="24" spans="1:5">
      <c r="A24" s="9" t="s">
        <v>124</v>
      </c>
      <c r="B24" s="10"/>
      <c r="C24" s="96">
        <f>SUM(C25:C27)</f>
        <v>206242.31</v>
      </c>
      <c r="D24" s="96">
        <f>SUM(D25:D27)</f>
        <v>214557.88</v>
      </c>
      <c r="E24" s="221"/>
    </row>
    <row r="25" spans="1:5">
      <c r="A25" s="13" t="s">
        <v>8</v>
      </c>
      <c r="B25" s="14"/>
      <c r="C25" s="97">
        <v>172984.91</v>
      </c>
      <c r="D25" s="97">
        <v>163234.56</v>
      </c>
    </row>
    <row r="26" spans="1:5">
      <c r="A26" s="15" t="s">
        <v>125</v>
      </c>
      <c r="B26" s="14"/>
      <c r="C26" s="97">
        <v>33257.4</v>
      </c>
      <c r="D26" s="97">
        <v>51323.32</v>
      </c>
    </row>
    <row r="27" spans="1:5">
      <c r="A27" s="13" t="s">
        <v>10</v>
      </c>
      <c r="B27" s="14"/>
      <c r="C27" s="97"/>
      <c r="D27" s="14"/>
    </row>
    <row r="28" spans="1:5">
      <c r="A28" s="16" t="s">
        <v>101</v>
      </c>
      <c r="B28" s="10"/>
      <c r="C28" s="96">
        <f>SUM(C29:C30)</f>
        <v>0</v>
      </c>
      <c r="D28" s="96">
        <f>SUM(D29:D30)</f>
        <v>0</v>
      </c>
    </row>
    <row r="29" spans="1:5">
      <c r="A29" s="13" t="s">
        <v>11</v>
      </c>
      <c r="B29" s="14"/>
      <c r="C29" s="97"/>
      <c r="D29" s="14"/>
    </row>
    <row r="30" spans="1:5">
      <c r="A30" s="13" t="s">
        <v>12</v>
      </c>
      <c r="B30" s="14"/>
      <c r="C30" s="97"/>
      <c r="D30" s="14"/>
    </row>
    <row r="31" spans="1:5">
      <c r="A31" s="9" t="s">
        <v>178</v>
      </c>
      <c r="B31" s="10"/>
      <c r="C31" s="96">
        <f>SUM(C32:C36)</f>
        <v>0</v>
      </c>
      <c r="D31" s="96">
        <f>SUM(D32:D36)</f>
        <v>0</v>
      </c>
    </row>
    <row r="32" spans="1:5">
      <c r="A32" s="15" t="s">
        <v>51</v>
      </c>
      <c r="B32" s="14"/>
      <c r="C32" s="97"/>
      <c r="D32" s="14"/>
    </row>
    <row r="33" spans="1:15">
      <c r="A33" s="13" t="s">
        <v>179</v>
      </c>
      <c r="B33" s="14"/>
      <c r="C33" s="97"/>
      <c r="D33" s="14"/>
    </row>
    <row r="34" spans="1:15">
      <c r="A34" s="13" t="s">
        <v>52</v>
      </c>
      <c r="B34" s="14"/>
      <c r="C34" s="97"/>
      <c r="D34" s="14"/>
    </row>
    <row r="35" spans="1:15">
      <c r="A35" s="13" t="s">
        <v>53</v>
      </c>
      <c r="B35" s="14"/>
      <c r="C35" s="97"/>
      <c r="D35" s="14"/>
    </row>
    <row r="36" spans="1:15">
      <c r="A36" s="13" t="s">
        <v>54</v>
      </c>
      <c r="B36" s="14"/>
      <c r="C36" s="97"/>
      <c r="D36" s="14"/>
    </row>
    <row r="37" spans="1:15">
      <c r="A37" s="9" t="s">
        <v>102</v>
      </c>
      <c r="B37" s="10"/>
      <c r="C37" s="96">
        <f>SUM(C38:C42)</f>
        <v>63250.26</v>
      </c>
      <c r="D37" s="96">
        <f>SUM(D38:D42)</f>
        <v>49850.26</v>
      </c>
    </row>
    <row r="38" spans="1:15">
      <c r="A38" s="15" t="s">
        <v>68</v>
      </c>
      <c r="B38" s="14"/>
      <c r="C38" s="97"/>
      <c r="D38" s="14"/>
    </row>
    <row r="39" spans="1:15">
      <c r="A39" s="13" t="s">
        <v>70</v>
      </c>
      <c r="B39" s="14"/>
      <c r="C39" s="97"/>
      <c r="D39" s="14"/>
    </row>
    <row r="40" spans="1:15">
      <c r="A40" s="13" t="s">
        <v>52</v>
      </c>
      <c r="B40" s="17"/>
      <c r="C40" s="97"/>
      <c r="D40" s="17"/>
    </row>
    <row r="41" spans="1:15">
      <c r="A41" s="13" t="s">
        <v>53</v>
      </c>
      <c r="B41" s="19"/>
      <c r="C41" s="97"/>
      <c r="D41" s="19"/>
    </row>
    <row r="42" spans="1:15">
      <c r="A42" s="13" t="s">
        <v>54</v>
      </c>
      <c r="B42" s="19"/>
      <c r="C42" s="97">
        <v>63250.26</v>
      </c>
      <c r="D42" s="97">
        <v>49850.26</v>
      </c>
    </row>
    <row r="43" spans="1:15">
      <c r="A43" s="9" t="s">
        <v>103</v>
      </c>
      <c r="B43" s="20"/>
      <c r="C43" s="98">
        <v>0</v>
      </c>
      <c r="D43" s="98">
        <v>0</v>
      </c>
    </row>
    <row r="44" spans="1:15" ht="6.75" customHeight="1">
      <c r="A44" s="9"/>
      <c r="B44" s="20"/>
      <c r="C44" s="99"/>
      <c r="D44" s="20"/>
    </row>
    <row r="45" spans="1:15" s="21" customFormat="1">
      <c r="A45" s="67" t="s">
        <v>45</v>
      </c>
      <c r="B45" s="69"/>
      <c r="C45" s="100">
        <f>+C47+C48+C55+C56+C64+C70+C76+C77</f>
        <v>794205.22000000009</v>
      </c>
      <c r="D45" s="100">
        <f>+D47+D48+D55+D56+D64+D70+D76+D77</f>
        <v>1375270.7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spans="1:15" ht="7.5" customHeight="1">
      <c r="A46" s="22"/>
      <c r="B46" s="23"/>
      <c r="C46" s="101"/>
      <c r="D46" s="23"/>
    </row>
    <row r="47" spans="1:15">
      <c r="A47" s="9" t="s">
        <v>13</v>
      </c>
      <c r="B47" s="20"/>
      <c r="C47" s="99">
        <v>0</v>
      </c>
      <c r="D47" s="20"/>
    </row>
    <row r="48" spans="1:15">
      <c r="A48" s="9" t="s">
        <v>186</v>
      </c>
      <c r="B48" s="20"/>
      <c r="C48" s="99">
        <f>SUM(C49:C54)</f>
        <v>0</v>
      </c>
      <c r="D48" s="99">
        <f>SUM(D49:D54)</f>
        <v>0</v>
      </c>
    </row>
    <row r="49" spans="1:4">
      <c r="A49" s="13" t="s">
        <v>126</v>
      </c>
      <c r="B49" s="20"/>
      <c r="C49" s="97"/>
      <c r="D49" s="20"/>
    </row>
    <row r="50" spans="1:4">
      <c r="A50" s="13" t="s">
        <v>56</v>
      </c>
      <c r="B50" s="20"/>
      <c r="C50" s="99"/>
      <c r="D50" s="20"/>
    </row>
    <row r="51" spans="1:4">
      <c r="A51" s="13" t="s">
        <v>57</v>
      </c>
      <c r="B51" s="20"/>
      <c r="C51" s="99"/>
      <c r="D51" s="20"/>
    </row>
    <row r="52" spans="1:4">
      <c r="A52" s="13" t="s">
        <v>58</v>
      </c>
      <c r="B52" s="20"/>
      <c r="C52" s="99"/>
      <c r="D52" s="20"/>
    </row>
    <row r="53" spans="1:4">
      <c r="A53" s="13" t="s">
        <v>59</v>
      </c>
      <c r="B53" s="20"/>
      <c r="C53" s="99"/>
      <c r="D53" s="20"/>
    </row>
    <row r="54" spans="1:4">
      <c r="A54" s="9" t="s">
        <v>60</v>
      </c>
      <c r="B54" s="20"/>
      <c r="C54" s="99"/>
      <c r="D54" s="20"/>
    </row>
    <row r="55" spans="1:4">
      <c r="A55" s="9" t="s">
        <v>187</v>
      </c>
      <c r="B55" s="20"/>
      <c r="C55" s="98">
        <v>0</v>
      </c>
      <c r="D55" s="98">
        <v>0</v>
      </c>
    </row>
    <row r="56" spans="1:4">
      <c r="A56" s="9" t="s">
        <v>188</v>
      </c>
      <c r="B56" s="10"/>
      <c r="C56" s="96">
        <f>SUM(C57:C63)</f>
        <v>621699.46000000008</v>
      </c>
      <c r="D56" s="96">
        <f>SUM(D57:D63)</f>
        <v>842919.29999999993</v>
      </c>
    </row>
    <row r="57" spans="1:4">
      <c r="A57" s="13" t="s">
        <v>61</v>
      </c>
      <c r="B57" s="17"/>
      <c r="C57" s="97"/>
      <c r="D57" s="17"/>
    </row>
    <row r="58" spans="1:4">
      <c r="A58" s="13" t="s">
        <v>62</v>
      </c>
      <c r="B58" s="24"/>
      <c r="C58" s="97"/>
      <c r="D58" s="24"/>
    </row>
    <row r="59" spans="1:4">
      <c r="A59" s="13" t="s">
        <v>63</v>
      </c>
      <c r="B59" s="24"/>
      <c r="C59" s="97">
        <v>614820.15</v>
      </c>
      <c r="D59" s="97">
        <v>832932.69</v>
      </c>
    </row>
    <row r="60" spans="1:4">
      <c r="A60" s="13" t="s">
        <v>64</v>
      </c>
      <c r="B60" s="14"/>
      <c r="C60" s="97">
        <v>6879.31</v>
      </c>
      <c r="D60" s="97">
        <v>9986.61</v>
      </c>
    </row>
    <row r="61" spans="1:4">
      <c r="A61" s="13" t="s">
        <v>65</v>
      </c>
      <c r="B61" s="14"/>
      <c r="C61" s="97"/>
      <c r="D61" s="97"/>
    </row>
    <row r="62" spans="1:4">
      <c r="A62" s="13" t="s">
        <v>66</v>
      </c>
      <c r="B62" s="14"/>
      <c r="C62" s="97">
        <v>0</v>
      </c>
      <c r="D62" s="97"/>
    </row>
    <row r="63" spans="1:4">
      <c r="A63" s="13" t="s">
        <v>127</v>
      </c>
      <c r="B63" s="14"/>
      <c r="C63" s="97"/>
      <c r="D63" s="97"/>
    </row>
    <row r="64" spans="1:4">
      <c r="A64" s="9" t="s">
        <v>189</v>
      </c>
      <c r="B64" s="10"/>
      <c r="C64" s="96">
        <f>SUM(C65:C69)</f>
        <v>0</v>
      </c>
      <c r="D64" s="96">
        <f>SUM(D65:D69)</f>
        <v>486723.11</v>
      </c>
    </row>
    <row r="65" spans="1:4">
      <c r="A65" s="15" t="s">
        <v>51</v>
      </c>
      <c r="B65" s="14"/>
      <c r="C65" s="97"/>
      <c r="D65" s="97">
        <v>486723.11</v>
      </c>
    </row>
    <row r="66" spans="1:4">
      <c r="A66" s="13" t="s">
        <v>179</v>
      </c>
      <c r="B66" s="14"/>
      <c r="C66" s="97"/>
      <c r="D66" s="14"/>
    </row>
    <row r="67" spans="1:4">
      <c r="A67" s="13" t="s">
        <v>52</v>
      </c>
      <c r="B67" s="14"/>
      <c r="C67" s="97"/>
      <c r="D67" s="14"/>
    </row>
    <row r="68" spans="1:4">
      <c r="A68" s="13" t="s">
        <v>53</v>
      </c>
      <c r="B68" s="14"/>
      <c r="C68" s="97"/>
      <c r="D68" s="14"/>
    </row>
    <row r="69" spans="1:4">
      <c r="A69" s="13" t="s">
        <v>54</v>
      </c>
      <c r="B69" s="14"/>
      <c r="C69" s="97"/>
      <c r="D69" s="14"/>
    </row>
    <row r="70" spans="1:4">
      <c r="A70" s="9" t="s">
        <v>190</v>
      </c>
      <c r="B70" s="10"/>
      <c r="C70" s="102">
        <f>SUM(C71:C75)</f>
        <v>0</v>
      </c>
      <c r="D70" s="102">
        <f>SUM(D71:D75)</f>
        <v>0</v>
      </c>
    </row>
    <row r="71" spans="1:4">
      <c r="A71" s="15" t="s">
        <v>68</v>
      </c>
      <c r="B71" s="17"/>
      <c r="C71" s="97"/>
      <c r="D71" s="17"/>
    </row>
    <row r="72" spans="1:4">
      <c r="A72" s="13" t="s">
        <v>179</v>
      </c>
      <c r="B72" s="25"/>
      <c r="C72" s="97"/>
      <c r="D72" s="25"/>
    </row>
    <row r="73" spans="1:4">
      <c r="A73" s="13" t="s">
        <v>52</v>
      </c>
      <c r="B73" s="25"/>
      <c r="C73" s="97"/>
      <c r="D73" s="25"/>
    </row>
    <row r="74" spans="1:4">
      <c r="A74" s="13" t="s">
        <v>53</v>
      </c>
      <c r="B74" s="25"/>
      <c r="C74" s="97"/>
      <c r="D74" s="25"/>
    </row>
    <row r="75" spans="1:4">
      <c r="A75" s="13" t="s">
        <v>54</v>
      </c>
      <c r="B75" s="25"/>
      <c r="C75" s="97">
        <v>0</v>
      </c>
      <c r="D75" s="25"/>
    </row>
    <row r="76" spans="1:4">
      <c r="A76" s="26" t="s">
        <v>191</v>
      </c>
      <c r="B76" s="27"/>
      <c r="C76" s="103">
        <v>0</v>
      </c>
      <c r="D76" s="27"/>
    </row>
    <row r="77" spans="1:4">
      <c r="A77" s="28" t="s">
        <v>192</v>
      </c>
      <c r="B77" s="29"/>
      <c r="C77" s="104">
        <f>SUM(C78:C79)</f>
        <v>172505.76</v>
      </c>
      <c r="D77" s="104">
        <f>SUM(D78:D79)</f>
        <v>45628.29</v>
      </c>
    </row>
    <row r="78" spans="1:4">
      <c r="A78" s="13" t="s">
        <v>14</v>
      </c>
      <c r="B78" s="30"/>
      <c r="C78" s="97">
        <v>172505.76</v>
      </c>
      <c r="D78" s="97">
        <v>45628.29</v>
      </c>
    </row>
    <row r="79" spans="1:4">
      <c r="A79" s="13" t="s">
        <v>15</v>
      </c>
      <c r="B79" s="30"/>
      <c r="C79" s="97"/>
      <c r="D79" s="30"/>
    </row>
    <row r="80" spans="1:4" ht="6.75" customHeight="1">
      <c r="A80" s="13"/>
      <c r="B80" s="31"/>
      <c r="C80" s="105"/>
      <c r="D80" s="31"/>
    </row>
    <row r="81" spans="1:8">
      <c r="A81" s="71" t="s">
        <v>46</v>
      </c>
      <c r="B81" s="72"/>
      <c r="C81" s="106">
        <f>C7+C45</f>
        <v>1206824.7000000002</v>
      </c>
      <c r="D81" s="106">
        <f>D7+D45</f>
        <v>1785582.9</v>
      </c>
    </row>
    <row r="82" spans="1:8">
      <c r="A82" s="4"/>
      <c r="B82" s="32"/>
      <c r="C82" s="107"/>
      <c r="D82" s="32"/>
    </row>
    <row r="83" spans="1:8">
      <c r="A83" s="274" t="s">
        <v>16</v>
      </c>
      <c r="B83" s="65" t="s">
        <v>42</v>
      </c>
      <c r="C83" s="65">
        <v>2019</v>
      </c>
      <c r="D83" s="65">
        <v>2020</v>
      </c>
    </row>
    <row r="84" spans="1:8">
      <c r="A84" s="274"/>
      <c r="B84" s="66" t="s">
        <v>41</v>
      </c>
      <c r="C84" s="66"/>
      <c r="D84" s="66"/>
      <c r="G84" s="221"/>
    </row>
    <row r="85" spans="1:8">
      <c r="A85" s="73" t="s">
        <v>47</v>
      </c>
      <c r="B85" s="74"/>
      <c r="C85" s="108">
        <f>C87+C98+C102</f>
        <v>71897.159999999945</v>
      </c>
      <c r="D85" s="108">
        <f>D87+D98+D102</f>
        <v>351296.04000000062</v>
      </c>
    </row>
    <row r="86" spans="1:8" ht="6.75" customHeight="1">
      <c r="A86" s="34"/>
      <c r="B86" s="35"/>
      <c r="C86" s="109"/>
      <c r="D86" s="35"/>
    </row>
    <row r="87" spans="1:8">
      <c r="A87" s="36" t="s">
        <v>17</v>
      </c>
      <c r="B87" s="37"/>
      <c r="C87" s="110">
        <f>+C88+C91+C94+C97</f>
        <v>69044.659999999945</v>
      </c>
      <c r="D87" s="110">
        <f>+D88+D91+D94+D97</f>
        <v>348443.54000000062</v>
      </c>
    </row>
    <row r="88" spans="1:8">
      <c r="A88" s="38" t="s">
        <v>104</v>
      </c>
      <c r="B88" s="37"/>
      <c r="C88" s="111">
        <f>SUM(C89:C90)</f>
        <v>245537.9</v>
      </c>
      <c r="D88" s="111">
        <f>SUM(D89:D90)</f>
        <v>245537.9</v>
      </c>
    </row>
    <row r="89" spans="1:8">
      <c r="A89" s="39" t="s">
        <v>128</v>
      </c>
      <c r="B89" s="37"/>
      <c r="C89" s="97">
        <v>245537.9</v>
      </c>
      <c r="D89" s="97">
        <v>245537.9</v>
      </c>
    </row>
    <row r="90" spans="1:8">
      <c r="A90" s="39" t="s">
        <v>129</v>
      </c>
      <c r="B90" s="37"/>
      <c r="C90" s="97"/>
      <c r="D90" s="37"/>
      <c r="G90" s="221"/>
    </row>
    <row r="91" spans="1:8">
      <c r="A91" s="38" t="s">
        <v>105</v>
      </c>
      <c r="B91" s="37"/>
      <c r="C91" s="110">
        <f>SUM(C92:C93)</f>
        <v>0</v>
      </c>
      <c r="D91" s="110">
        <f>SUM(D92:D93)</f>
        <v>0</v>
      </c>
    </row>
    <row r="92" spans="1:8">
      <c r="A92" s="39" t="s">
        <v>121</v>
      </c>
      <c r="B92" s="40"/>
      <c r="C92" s="97"/>
      <c r="D92" s="40"/>
    </row>
    <row r="93" spans="1:8">
      <c r="A93" s="39" t="s">
        <v>18</v>
      </c>
      <c r="B93" s="40"/>
      <c r="C93" s="97"/>
      <c r="D93" s="40"/>
    </row>
    <row r="94" spans="1:8">
      <c r="A94" s="38" t="s">
        <v>130</v>
      </c>
      <c r="B94" s="37"/>
      <c r="C94" s="110">
        <f>SUM(C95:C96)</f>
        <v>-468349.72</v>
      </c>
      <c r="D94" s="110">
        <f>SUM(D95:D96)</f>
        <v>-407814.81</v>
      </c>
    </row>
    <row r="95" spans="1:8">
      <c r="A95" s="39" t="s">
        <v>19</v>
      </c>
      <c r="B95" s="40"/>
      <c r="C95" s="97">
        <v>0</v>
      </c>
      <c r="D95" s="40"/>
    </row>
    <row r="96" spans="1:8">
      <c r="A96" s="39" t="s">
        <v>131</v>
      </c>
      <c r="B96" s="40"/>
      <c r="C96" s="97">
        <v>-468349.72</v>
      </c>
      <c r="D96" s="97">
        <v>-407814.81</v>
      </c>
      <c r="H96" s="221"/>
    </row>
    <row r="97" spans="1:4">
      <c r="A97" s="38" t="s">
        <v>180</v>
      </c>
      <c r="B97" s="41"/>
      <c r="C97" s="112">
        <f>+PYG!C64</f>
        <v>291856.47999999992</v>
      </c>
      <c r="D97" s="112">
        <f>+PYG!D64</f>
        <v>510720.45000000065</v>
      </c>
    </row>
    <row r="98" spans="1:4">
      <c r="A98" s="36" t="s">
        <v>21</v>
      </c>
      <c r="B98" s="37"/>
      <c r="C98" s="110">
        <f>SUM(C99:C101)</f>
        <v>0</v>
      </c>
      <c r="D98" s="110">
        <f>SUM(D99:D101)</f>
        <v>0</v>
      </c>
    </row>
    <row r="99" spans="1:4">
      <c r="A99" s="38" t="s">
        <v>71</v>
      </c>
      <c r="B99" s="41"/>
      <c r="C99" s="98"/>
      <c r="D99" s="41"/>
    </row>
    <row r="100" spans="1:4">
      <c r="A100" s="38" t="s">
        <v>22</v>
      </c>
      <c r="B100" s="41"/>
      <c r="C100" s="98"/>
      <c r="D100" s="41"/>
    </row>
    <row r="101" spans="1:4">
      <c r="A101" s="38" t="s">
        <v>23</v>
      </c>
      <c r="B101" s="41"/>
      <c r="C101" s="98"/>
      <c r="D101" s="41"/>
    </row>
    <row r="102" spans="1:4">
      <c r="A102" s="36" t="s">
        <v>24</v>
      </c>
      <c r="B102" s="41"/>
      <c r="C102" s="98">
        <f>SUM(C103:C104)</f>
        <v>2852.5</v>
      </c>
      <c r="D102" s="98">
        <f>SUM(D103:D104)</f>
        <v>2852.5</v>
      </c>
    </row>
    <row r="103" spans="1:4">
      <c r="A103" s="38" t="s">
        <v>181</v>
      </c>
      <c r="B103" s="41"/>
      <c r="C103" s="98"/>
      <c r="D103" s="41"/>
    </row>
    <row r="104" spans="1:4">
      <c r="A104" s="38" t="s">
        <v>182</v>
      </c>
      <c r="B104" s="41"/>
      <c r="C104" s="98">
        <v>2852.5</v>
      </c>
      <c r="D104" s="98">
        <v>2852.5</v>
      </c>
    </row>
    <row r="105" spans="1:4" ht="5.25" customHeight="1">
      <c r="A105" s="22"/>
      <c r="B105" s="23"/>
      <c r="C105" s="101"/>
      <c r="D105" s="23"/>
    </row>
    <row r="106" spans="1:4">
      <c r="A106" s="75" t="s">
        <v>48</v>
      </c>
      <c r="B106" s="76"/>
      <c r="C106" s="113">
        <f>C108+C114+C120+C122+C121</f>
        <v>138093.41</v>
      </c>
      <c r="D106" s="113">
        <f>D108+D114+D120+D122+D121</f>
        <v>765617.03</v>
      </c>
    </row>
    <row r="107" spans="1:4">
      <c r="A107" s="22"/>
      <c r="B107" s="23"/>
      <c r="C107" s="101"/>
      <c r="D107" s="23"/>
    </row>
    <row r="108" spans="1:4">
      <c r="A108" s="38" t="s">
        <v>25</v>
      </c>
      <c r="B108" s="37"/>
      <c r="C108" s="110">
        <f>SUM(C109:C112)</f>
        <v>0</v>
      </c>
      <c r="D108" s="110">
        <f>SUM(D109:D112)</f>
        <v>0</v>
      </c>
    </row>
    <row r="109" spans="1:4">
      <c r="A109" s="39" t="s">
        <v>26</v>
      </c>
      <c r="B109" s="42"/>
      <c r="C109" s="97"/>
      <c r="D109" s="42"/>
    </row>
    <row r="110" spans="1:4">
      <c r="A110" s="39" t="s">
        <v>27</v>
      </c>
      <c r="B110" s="42"/>
      <c r="C110" s="97"/>
      <c r="D110" s="42"/>
    </row>
    <row r="111" spans="1:4">
      <c r="A111" s="39" t="s">
        <v>28</v>
      </c>
      <c r="B111" s="42"/>
      <c r="C111" s="97"/>
      <c r="D111" s="42"/>
    </row>
    <row r="112" spans="1:4">
      <c r="A112" s="39" t="s">
        <v>29</v>
      </c>
      <c r="B112" s="42"/>
      <c r="C112" s="97"/>
      <c r="D112" s="42"/>
    </row>
    <row r="113" spans="1:4">
      <c r="A113" s="39"/>
      <c r="B113" s="42"/>
      <c r="C113" s="114"/>
      <c r="D113" s="42"/>
    </row>
    <row r="114" spans="1:4">
      <c r="A114" s="38" t="s">
        <v>72</v>
      </c>
      <c r="B114" s="37"/>
      <c r="C114" s="110">
        <f>SUM(C115:C119)</f>
        <v>138093.41</v>
      </c>
      <c r="D114" s="110">
        <f>SUM(D115:D119)</f>
        <v>765617.03</v>
      </c>
    </row>
    <row r="115" spans="1:4">
      <c r="A115" s="39" t="s">
        <v>30</v>
      </c>
      <c r="B115" s="42"/>
      <c r="C115" s="97"/>
      <c r="D115" s="42"/>
    </row>
    <row r="116" spans="1:4">
      <c r="A116" s="39" t="s">
        <v>74</v>
      </c>
      <c r="B116" s="42"/>
      <c r="C116" s="97">
        <v>138093.41</v>
      </c>
      <c r="D116" s="97">
        <v>678235.91</v>
      </c>
    </row>
    <row r="117" spans="1:4">
      <c r="A117" s="39" t="s">
        <v>73</v>
      </c>
      <c r="B117" s="42"/>
      <c r="C117" s="97"/>
      <c r="D117" s="42"/>
    </row>
    <row r="118" spans="1:4">
      <c r="A118" s="39" t="s">
        <v>75</v>
      </c>
      <c r="B118" s="42"/>
      <c r="C118" s="97"/>
      <c r="D118" s="42"/>
    </row>
    <row r="119" spans="1:4">
      <c r="A119" s="39" t="s">
        <v>183</v>
      </c>
      <c r="B119" s="42"/>
      <c r="C119" s="97"/>
      <c r="D119" s="97">
        <v>87381.119999999995</v>
      </c>
    </row>
    <row r="120" spans="1:4">
      <c r="A120" s="38" t="s">
        <v>184</v>
      </c>
      <c r="B120" s="43"/>
      <c r="C120" s="98">
        <v>0</v>
      </c>
      <c r="D120" s="98">
        <v>0</v>
      </c>
    </row>
    <row r="121" spans="1:4">
      <c r="A121" s="38" t="s">
        <v>31</v>
      </c>
      <c r="B121" s="43"/>
      <c r="C121" s="98">
        <v>0</v>
      </c>
      <c r="D121" s="98">
        <v>0</v>
      </c>
    </row>
    <row r="122" spans="1:4">
      <c r="A122" s="38" t="s">
        <v>76</v>
      </c>
      <c r="B122" s="43"/>
      <c r="C122" s="98">
        <v>0</v>
      </c>
      <c r="D122" s="98">
        <v>0</v>
      </c>
    </row>
    <row r="123" spans="1:4" ht="6.75" customHeight="1">
      <c r="A123" s="22"/>
      <c r="B123" s="23"/>
      <c r="C123" s="101"/>
      <c r="D123" s="23"/>
    </row>
    <row r="124" spans="1:4">
      <c r="A124" s="73" t="s">
        <v>49</v>
      </c>
      <c r="B124" s="74"/>
      <c r="C124" s="115">
        <f>C126+C127+C128+C134++C135+C136+C144</f>
        <v>996834.13000000012</v>
      </c>
      <c r="D124" s="115">
        <f>D126+D127+D128+D134++D135+D136+D144</f>
        <v>668669.83000000007</v>
      </c>
    </row>
    <row r="125" spans="1:4" ht="6" customHeight="1">
      <c r="A125" s="22"/>
      <c r="B125" s="23"/>
      <c r="C125" s="101"/>
      <c r="D125" s="23"/>
    </row>
    <row r="126" spans="1:4" ht="25.5">
      <c r="A126" s="44" t="s">
        <v>193</v>
      </c>
      <c r="B126" s="45"/>
      <c r="C126" s="98">
        <v>0</v>
      </c>
      <c r="D126" s="45"/>
    </row>
    <row r="127" spans="1:4">
      <c r="A127" s="44" t="s">
        <v>194</v>
      </c>
      <c r="B127" s="45"/>
      <c r="C127" s="98">
        <v>0</v>
      </c>
      <c r="D127" s="116">
        <v>0</v>
      </c>
    </row>
    <row r="128" spans="1:4">
      <c r="A128" s="46" t="s">
        <v>195</v>
      </c>
      <c r="B128" s="47"/>
      <c r="C128" s="116">
        <f>SUM(C129:C133)</f>
        <v>620141</v>
      </c>
      <c r="D128" s="116">
        <f>SUM(D129:D133)</f>
        <v>259550.17000000004</v>
      </c>
    </row>
    <row r="129" spans="1:4">
      <c r="A129" s="39" t="s">
        <v>30</v>
      </c>
      <c r="B129" s="49"/>
      <c r="C129" s="97"/>
      <c r="D129" s="49"/>
    </row>
    <row r="130" spans="1:4">
      <c r="A130" s="39" t="s">
        <v>74</v>
      </c>
      <c r="B130" s="49"/>
      <c r="C130" s="97">
        <v>494128.92</v>
      </c>
      <c r="D130" s="97">
        <v>262810.03000000003</v>
      </c>
    </row>
    <row r="131" spans="1:4">
      <c r="A131" s="39" t="s">
        <v>73</v>
      </c>
      <c r="B131" s="49"/>
      <c r="C131" s="97"/>
      <c r="D131" s="49"/>
    </row>
    <row r="132" spans="1:4">
      <c r="A132" s="39" t="s">
        <v>75</v>
      </c>
      <c r="B132" s="49"/>
      <c r="C132" s="97"/>
      <c r="D132" s="49"/>
    </row>
    <row r="133" spans="1:4">
      <c r="A133" s="39" t="s">
        <v>183</v>
      </c>
      <c r="B133" s="49"/>
      <c r="C133" s="97">
        <v>126012.08</v>
      </c>
      <c r="D133" s="97">
        <v>-3259.86</v>
      </c>
    </row>
    <row r="134" spans="1:4">
      <c r="A134" s="44" t="s">
        <v>196</v>
      </c>
      <c r="B134" s="47"/>
      <c r="C134" s="116">
        <v>0</v>
      </c>
      <c r="D134" s="47"/>
    </row>
    <row r="135" spans="1:4">
      <c r="A135" s="44" t="s">
        <v>197</v>
      </c>
      <c r="B135" s="50"/>
      <c r="C135" s="98">
        <v>0</v>
      </c>
      <c r="D135" s="50"/>
    </row>
    <row r="136" spans="1:4">
      <c r="A136" s="44" t="s">
        <v>198</v>
      </c>
      <c r="B136" s="47"/>
      <c r="C136" s="98">
        <f>SUM(C137:C143)</f>
        <v>376693.13000000006</v>
      </c>
      <c r="D136" s="98">
        <f>SUM(D137:D143)</f>
        <v>409119.66000000003</v>
      </c>
    </row>
    <row r="137" spans="1:4">
      <c r="A137" s="48" t="s">
        <v>33</v>
      </c>
      <c r="B137" s="49"/>
      <c r="C137" s="97"/>
      <c r="D137" s="49"/>
    </row>
    <row r="138" spans="1:4">
      <c r="A138" s="48" t="s">
        <v>199</v>
      </c>
      <c r="B138" s="49"/>
      <c r="C138" s="97"/>
      <c r="D138" s="49"/>
    </row>
    <row r="139" spans="1:4">
      <c r="A139" s="48" t="s">
        <v>35</v>
      </c>
      <c r="B139" s="49"/>
      <c r="C139" s="97">
        <f>198003.14-136195.62</f>
        <v>61807.520000000019</v>
      </c>
      <c r="D139" s="97">
        <f>210728.5-136195.62</f>
        <v>74532.88</v>
      </c>
    </row>
    <row r="140" spans="1:4">
      <c r="A140" s="48" t="s">
        <v>36</v>
      </c>
      <c r="B140" s="49"/>
      <c r="C140" s="97">
        <v>37624.980000000003</v>
      </c>
      <c r="D140" s="97">
        <v>43426.01</v>
      </c>
    </row>
    <row r="141" spans="1:4">
      <c r="A141" s="48" t="s">
        <v>37</v>
      </c>
      <c r="B141" s="49"/>
      <c r="C141" s="97">
        <v>230492.42</v>
      </c>
      <c r="D141" s="97">
        <v>236463.74</v>
      </c>
    </row>
    <row r="142" spans="1:4">
      <c r="A142" s="48" t="s">
        <v>38</v>
      </c>
      <c r="B142" s="49"/>
      <c r="C142" s="97">
        <v>46768.21</v>
      </c>
      <c r="D142" s="97">
        <v>54697.03</v>
      </c>
    </row>
    <row r="143" spans="1:4">
      <c r="A143" s="48" t="s">
        <v>235</v>
      </c>
      <c r="B143" s="49"/>
      <c r="C143" s="97"/>
      <c r="D143" s="97"/>
    </row>
    <row r="144" spans="1:4">
      <c r="A144" s="44" t="s">
        <v>191</v>
      </c>
      <c r="B144" s="45"/>
      <c r="C144" s="117">
        <v>0</v>
      </c>
      <c r="D144" s="45"/>
    </row>
    <row r="145" spans="1:4" ht="7.5" customHeight="1">
      <c r="A145" s="51"/>
      <c r="B145" s="52"/>
      <c r="C145" s="118"/>
      <c r="D145" s="52"/>
    </row>
    <row r="146" spans="1:4">
      <c r="A146" s="73" t="s">
        <v>50</v>
      </c>
      <c r="B146" s="74"/>
      <c r="C146" s="108">
        <f>C85+C106+C124</f>
        <v>1206824.7000000002</v>
      </c>
      <c r="D146" s="108">
        <f>D85+D106+D124</f>
        <v>1785582.9000000008</v>
      </c>
    </row>
    <row r="147" spans="1:4">
      <c r="A147" s="4"/>
    </row>
    <row r="148" spans="1:4">
      <c r="A148" s="32" t="s">
        <v>40</v>
      </c>
      <c r="B148" s="32" t="str">
        <f>IF(B146-B81=0,"OK","error")</f>
        <v>OK</v>
      </c>
      <c r="C148" s="32" t="str">
        <f>IF(C146-C81=0,"OK","error")</f>
        <v>OK</v>
      </c>
      <c r="D148" s="32" t="str">
        <f>IF(D146-D81=0,"OK","error")</f>
        <v>error</v>
      </c>
    </row>
    <row r="150" spans="1:4">
      <c r="C150" s="77">
        <f>+C146-C81</f>
        <v>0</v>
      </c>
      <c r="D150" s="231">
        <f>+D146-D81</f>
        <v>0</v>
      </c>
    </row>
  </sheetData>
  <mergeCells count="4">
    <mergeCell ref="A5:A6"/>
    <mergeCell ref="A83:A84"/>
    <mergeCell ref="A2:C2"/>
    <mergeCell ref="A4:C4"/>
  </mergeCells>
  <phoneticPr fontId="1" type="noConversion"/>
  <pageMargins left="0.74803149606299213" right="0.23622047244094491" top="0.98425196850393704" bottom="2.0472440944881889" header="0" footer="0"/>
  <pageSetup paperSize="9" scale="8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BAL (Abrev)</vt:lpstr>
      <vt:lpstr>PYG (Abrev)</vt:lpstr>
      <vt:lpstr>PYG</vt:lpstr>
      <vt:lpstr>BALANCE</vt:lpstr>
      <vt:lpstr>BALANCE!Área_de_impresión</vt:lpstr>
    </vt:vector>
  </TitlesOfParts>
  <Company>ASECO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Jacinto Gonzalez</cp:lastModifiedBy>
  <cp:lastPrinted>2021-06-02T10:27:04Z</cp:lastPrinted>
  <dcterms:created xsi:type="dcterms:W3CDTF">2008-03-26T16:09:50Z</dcterms:created>
  <dcterms:modified xsi:type="dcterms:W3CDTF">2021-06-02T10:33:18Z</dcterms:modified>
</cp:coreProperties>
</file>